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giacg\Desktop\MaterialeEDISTO_Tr17-08\ArticoloEdisto\"/>
    </mc:Choice>
  </mc:AlternateContent>
  <xr:revisionPtr revIDLastSave="0" documentId="13_ncr:1_{10251ACA-FA20-45CB-B23A-6252F7B86561}" xr6:coauthVersionLast="47" xr6:coauthVersionMax="47" xr10:uidLastSave="{00000000-0000-0000-0000-000000000000}"/>
  <bookViews>
    <workbookView xWindow="-120" yWindow="-120" windowWidth="29040" windowHeight="16440" activeTab="5" xr2:uid="{00000000-000D-0000-FFFF-FFFF00000000}"/>
  </bookViews>
  <sheets>
    <sheet name="SamplesAge_core" sheetId="5" r:id="rId1"/>
    <sheet name="Counting" sheetId="1" r:id="rId2"/>
    <sheet name="Concentration" sheetId="6" r:id="rId3"/>
    <sheet name="RelativeAbundances" sheetId="2" r:id="rId4"/>
    <sheet name="AccumulationFluxes" sheetId="3" r:id="rId5"/>
    <sheet name="PCA_Loadings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4" i="5" l="1"/>
  <c r="A65" i="5" s="1"/>
  <c r="A66" i="5" s="1"/>
  <c r="A67" i="5" s="1"/>
  <c r="A68" i="5" s="1"/>
  <c r="A69" i="5" s="1"/>
  <c r="A70" i="5" s="1"/>
  <c r="A71" i="5" s="1"/>
  <c r="A54" i="5"/>
  <c r="A55" i="5" s="1"/>
  <c r="A56" i="5" s="1"/>
  <c r="A57" i="5" s="1"/>
  <c r="A58" i="5" s="1"/>
  <c r="A59" i="5" s="1"/>
  <c r="A60" i="5" s="1"/>
  <c r="A61" i="5" s="1"/>
  <c r="A53" i="5"/>
  <c r="A44" i="5"/>
  <c r="A45" i="5" s="1"/>
  <c r="A46" i="5" s="1"/>
  <c r="A47" i="5" s="1"/>
  <c r="A48" i="5" s="1"/>
  <c r="A49" i="5" s="1"/>
  <c r="A50" i="5" s="1"/>
  <c r="A51" i="5" s="1"/>
  <c r="A52" i="5" s="1"/>
  <c r="A33" i="5"/>
  <c r="A34" i="5" s="1"/>
  <c r="A35" i="5" s="1"/>
  <c r="A36" i="5" s="1"/>
  <c r="A37" i="5" s="1"/>
  <c r="A38" i="5" s="1"/>
  <c r="A39" i="5" s="1"/>
  <c r="A40" i="5" s="1"/>
  <c r="A41" i="5" s="1"/>
  <c r="A24" i="5"/>
  <c r="A25" i="5" s="1"/>
  <c r="A26" i="5" s="1"/>
  <c r="A27" i="5" s="1"/>
  <c r="A28" i="5" s="1"/>
  <c r="A29" i="5" s="1"/>
  <c r="A30" i="5" s="1"/>
  <c r="A31" i="5" s="1"/>
  <c r="A14" i="5"/>
  <c r="A15" i="5" s="1"/>
  <c r="A16" i="5" s="1"/>
  <c r="A17" i="5" s="1"/>
  <c r="A18" i="5" s="1"/>
  <c r="A19" i="5" s="1"/>
  <c r="A20" i="5" s="1"/>
  <c r="A12" i="5"/>
  <c r="A3" i="5"/>
  <c r="A5" i="5" s="1"/>
  <c r="A7" i="5" s="1"/>
  <c r="A9" i="5" s="1"/>
  <c r="A10" i="5" s="1"/>
  <c r="A11" i="5" s="1"/>
  <c r="C64" i="6" l="1"/>
  <c r="C65" i="6" s="1"/>
  <c r="C66" i="6" s="1"/>
  <c r="C67" i="6" s="1"/>
  <c r="C68" i="6" s="1"/>
  <c r="C69" i="6" s="1"/>
  <c r="C70" i="6" s="1"/>
  <c r="C71" i="6" s="1"/>
  <c r="C54" i="6"/>
  <c r="C55" i="6" s="1"/>
  <c r="C56" i="6" s="1"/>
  <c r="C57" i="6" s="1"/>
  <c r="C58" i="6" s="1"/>
  <c r="C59" i="6" s="1"/>
  <c r="C60" i="6" s="1"/>
  <c r="C61" i="6" s="1"/>
  <c r="C53" i="6"/>
  <c r="C44" i="6"/>
  <c r="C45" i="6" s="1"/>
  <c r="C46" i="6" s="1"/>
  <c r="C47" i="6" s="1"/>
  <c r="C48" i="6" s="1"/>
  <c r="C49" i="6" s="1"/>
  <c r="C50" i="6" s="1"/>
  <c r="C51" i="6" s="1"/>
  <c r="C52" i="6" s="1"/>
  <c r="C33" i="6"/>
  <c r="C34" i="6" s="1"/>
  <c r="C35" i="6" s="1"/>
  <c r="C36" i="6" s="1"/>
  <c r="C37" i="6" s="1"/>
  <c r="C38" i="6" s="1"/>
  <c r="C39" i="6" s="1"/>
  <c r="C40" i="6" s="1"/>
  <c r="C41" i="6" s="1"/>
  <c r="C24" i="6"/>
  <c r="C25" i="6" s="1"/>
  <c r="C26" i="6" s="1"/>
  <c r="C27" i="6" s="1"/>
  <c r="C28" i="6" s="1"/>
  <c r="C29" i="6" s="1"/>
  <c r="C30" i="6" s="1"/>
  <c r="C31" i="6" s="1"/>
  <c r="C14" i="6"/>
  <c r="C15" i="6" s="1"/>
  <c r="C16" i="6" s="1"/>
  <c r="C17" i="6" s="1"/>
  <c r="C18" i="6" s="1"/>
  <c r="C19" i="6" s="1"/>
  <c r="C20" i="6" s="1"/>
  <c r="C12" i="6"/>
  <c r="C5" i="6"/>
  <c r="C7" i="6" s="1"/>
  <c r="C9" i="6" s="1"/>
  <c r="C10" i="6" s="1"/>
  <c r="C11" i="6" s="1"/>
  <c r="C3" i="6"/>
  <c r="C3" i="3"/>
  <c r="C5" i="3"/>
  <c r="C7" i="3"/>
  <c r="C9" i="3"/>
  <c r="C10" i="3" s="1"/>
  <c r="C11" i="3" s="1"/>
  <c r="C12" i="3"/>
  <c r="C14" i="3"/>
  <c r="C15" i="3" s="1"/>
  <c r="C16" i="3" s="1"/>
  <c r="C17" i="3" s="1"/>
  <c r="C18" i="3" s="1"/>
  <c r="C19" i="3" s="1"/>
  <c r="C20" i="3" s="1"/>
  <c r="C24" i="3"/>
  <c r="C25" i="3"/>
  <c r="C26" i="3" s="1"/>
  <c r="C27" i="3" s="1"/>
  <c r="C28" i="3" s="1"/>
  <c r="C29" i="3" s="1"/>
  <c r="C30" i="3" s="1"/>
  <c r="C31" i="3" s="1"/>
  <c r="C33" i="3"/>
  <c r="C34" i="3"/>
  <c r="C35" i="3" s="1"/>
  <c r="C36" i="3" s="1"/>
  <c r="C37" i="3" s="1"/>
  <c r="C38" i="3" s="1"/>
  <c r="C39" i="3" s="1"/>
  <c r="C40" i="3" s="1"/>
  <c r="C41" i="3" s="1"/>
  <c r="C44" i="3"/>
  <c r="C45" i="3" s="1"/>
  <c r="C46" i="3" s="1"/>
  <c r="C47" i="3" s="1"/>
  <c r="C48" i="3" s="1"/>
  <c r="C49" i="3" s="1"/>
  <c r="C50" i="3" s="1"/>
  <c r="C51" i="3" s="1"/>
  <c r="C52" i="3" s="1"/>
  <c r="C53" i="3"/>
  <c r="C54" i="3"/>
  <c r="C55" i="3"/>
  <c r="C56" i="3"/>
  <c r="C57" i="3" s="1"/>
  <c r="C58" i="3" s="1"/>
  <c r="C59" i="3" s="1"/>
  <c r="C60" i="3" s="1"/>
  <c r="C61" i="3" s="1"/>
  <c r="C64" i="3"/>
  <c r="C65" i="3"/>
  <c r="C66" i="3"/>
  <c r="C67" i="3" s="1"/>
  <c r="C68" i="3" s="1"/>
  <c r="C69" i="3" s="1"/>
  <c r="C70" i="3" s="1"/>
  <c r="C71" i="3" s="1"/>
  <c r="C64" i="4"/>
  <c r="C65" i="4" s="1"/>
  <c r="C66" i="4" s="1"/>
  <c r="C67" i="4" s="1"/>
  <c r="C68" i="4" s="1"/>
  <c r="C69" i="4" s="1"/>
  <c r="C70" i="4" s="1"/>
  <c r="C71" i="4" s="1"/>
  <c r="C53" i="4"/>
  <c r="C54" i="4" s="1"/>
  <c r="C55" i="4" s="1"/>
  <c r="C56" i="4" s="1"/>
  <c r="C57" i="4" s="1"/>
  <c r="C58" i="4" s="1"/>
  <c r="C59" i="4" s="1"/>
  <c r="C60" i="4" s="1"/>
  <c r="C61" i="4" s="1"/>
  <c r="C44" i="4"/>
  <c r="C45" i="4" s="1"/>
  <c r="C46" i="4" s="1"/>
  <c r="C47" i="4" s="1"/>
  <c r="C48" i="4" s="1"/>
  <c r="C49" i="4" s="1"/>
  <c r="C50" i="4" s="1"/>
  <c r="C51" i="4" s="1"/>
  <c r="C52" i="4" s="1"/>
  <c r="C33" i="4"/>
  <c r="C34" i="4" s="1"/>
  <c r="C35" i="4" s="1"/>
  <c r="C36" i="4" s="1"/>
  <c r="C37" i="4" s="1"/>
  <c r="C38" i="4" s="1"/>
  <c r="C39" i="4" s="1"/>
  <c r="C40" i="4" s="1"/>
  <c r="C41" i="4" s="1"/>
  <c r="C24" i="4"/>
  <c r="C25" i="4" s="1"/>
  <c r="C26" i="4" s="1"/>
  <c r="C27" i="4" s="1"/>
  <c r="C28" i="4" s="1"/>
  <c r="C29" i="4" s="1"/>
  <c r="C30" i="4" s="1"/>
  <c r="C31" i="4" s="1"/>
  <c r="C14" i="4"/>
  <c r="C15" i="4" s="1"/>
  <c r="C16" i="4" s="1"/>
  <c r="C17" i="4" s="1"/>
  <c r="C18" i="4" s="1"/>
  <c r="C19" i="4" s="1"/>
  <c r="C20" i="4" s="1"/>
  <c r="C12" i="4"/>
  <c r="C3" i="4"/>
  <c r="C5" i="4" s="1"/>
  <c r="C7" i="4" s="1"/>
  <c r="C9" i="4" s="1"/>
  <c r="C10" i="4" s="1"/>
  <c r="C11" i="4" s="1"/>
  <c r="AX2" i="1"/>
  <c r="AX3" i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C64" i="2" l="1"/>
  <c r="C65" i="2" s="1"/>
  <c r="C66" i="2" s="1"/>
  <c r="C67" i="2" s="1"/>
  <c r="C68" i="2" s="1"/>
  <c r="C69" i="2" s="1"/>
  <c r="C70" i="2" s="1"/>
  <c r="C71" i="2" s="1"/>
  <c r="C54" i="2"/>
  <c r="C55" i="2" s="1"/>
  <c r="C56" i="2" s="1"/>
  <c r="C57" i="2" s="1"/>
  <c r="C58" i="2" s="1"/>
  <c r="C59" i="2" s="1"/>
  <c r="C60" i="2" s="1"/>
  <c r="C61" i="2" s="1"/>
  <c r="C53" i="2"/>
  <c r="C44" i="2"/>
  <c r="C45" i="2" s="1"/>
  <c r="C46" i="2" s="1"/>
  <c r="C47" i="2" s="1"/>
  <c r="C48" i="2" s="1"/>
  <c r="C49" i="2" s="1"/>
  <c r="C50" i="2" s="1"/>
  <c r="C51" i="2" s="1"/>
  <c r="C52" i="2" s="1"/>
  <c r="C33" i="2"/>
  <c r="C34" i="2" s="1"/>
  <c r="C35" i="2" s="1"/>
  <c r="C36" i="2" s="1"/>
  <c r="C37" i="2" s="1"/>
  <c r="C38" i="2" s="1"/>
  <c r="C39" i="2" s="1"/>
  <c r="C40" i="2" s="1"/>
  <c r="C41" i="2" s="1"/>
  <c r="C24" i="2"/>
  <c r="C25" i="2" s="1"/>
  <c r="C26" i="2" s="1"/>
  <c r="C27" i="2" s="1"/>
  <c r="C28" i="2" s="1"/>
  <c r="C29" i="2" s="1"/>
  <c r="C30" i="2" s="1"/>
  <c r="C31" i="2" s="1"/>
  <c r="C14" i="2"/>
  <c r="C15" i="2" s="1"/>
  <c r="C16" i="2" s="1"/>
  <c r="C17" i="2" s="1"/>
  <c r="C18" i="2" s="1"/>
  <c r="C19" i="2" s="1"/>
  <c r="C20" i="2" s="1"/>
  <c r="C12" i="2"/>
  <c r="C3" i="2"/>
  <c r="C5" i="2" s="1"/>
  <c r="C7" i="2" s="1"/>
  <c r="C9" i="2" s="1"/>
  <c r="C10" i="2" s="1"/>
  <c r="C11" i="2" s="1"/>
  <c r="M70" i="1"/>
  <c r="AE67" i="1"/>
  <c r="U67" i="1"/>
  <c r="P67" i="1"/>
  <c r="N67" i="1"/>
  <c r="M67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C64" i="1"/>
  <c r="C65" i="1" s="1"/>
  <c r="C66" i="1" s="1"/>
  <c r="C67" i="1" s="1"/>
  <c r="C68" i="1" s="1"/>
  <c r="C69" i="1" s="1"/>
  <c r="C70" i="1" s="1"/>
  <c r="C71" i="1" s="1"/>
  <c r="C53" i="1"/>
  <c r="C54" i="1" s="1"/>
  <c r="C55" i="1" s="1"/>
  <c r="C56" i="1" s="1"/>
  <c r="C57" i="1" s="1"/>
  <c r="C58" i="1" s="1"/>
  <c r="C59" i="1" s="1"/>
  <c r="C60" i="1" s="1"/>
  <c r="C61" i="1" s="1"/>
  <c r="C44" i="1"/>
  <c r="C45" i="1" s="1"/>
  <c r="C46" i="1" s="1"/>
  <c r="C47" i="1" s="1"/>
  <c r="C48" i="1" s="1"/>
  <c r="C49" i="1" s="1"/>
  <c r="C50" i="1" s="1"/>
  <c r="C51" i="1" s="1"/>
  <c r="C52" i="1" s="1"/>
  <c r="C33" i="1"/>
  <c r="C34" i="1" s="1"/>
  <c r="C35" i="1" s="1"/>
  <c r="C36" i="1" s="1"/>
  <c r="C37" i="1" s="1"/>
  <c r="C38" i="1" s="1"/>
  <c r="C39" i="1" s="1"/>
  <c r="C40" i="1" s="1"/>
  <c r="C41" i="1" s="1"/>
  <c r="C24" i="1"/>
  <c r="C25" i="1" s="1"/>
  <c r="C26" i="1" s="1"/>
  <c r="C27" i="1" s="1"/>
  <c r="C28" i="1" s="1"/>
  <c r="C29" i="1" s="1"/>
  <c r="C30" i="1" s="1"/>
  <c r="C31" i="1" s="1"/>
  <c r="C14" i="1"/>
  <c r="C15" i="1" s="1"/>
  <c r="C16" i="1" s="1"/>
  <c r="C17" i="1" s="1"/>
  <c r="C18" i="1" s="1"/>
  <c r="C19" i="1" s="1"/>
  <c r="C20" i="1" s="1"/>
  <c r="C12" i="1"/>
  <c r="C3" i="1"/>
  <c r="C5" i="1" s="1"/>
  <c r="C7" i="1" s="1"/>
  <c r="C9" i="1" s="1"/>
  <c r="C10" i="1" s="1"/>
  <c r="C11" i="1" s="1"/>
</calcChain>
</file>

<file path=xl/sharedStrings.xml><?xml version="1.0" encoding="utf-8"?>
<sst xmlns="http://schemas.openxmlformats.org/spreadsheetml/2006/main" count="920" uniqueCount="81">
  <si>
    <t>section</t>
  </si>
  <si>
    <t>XV</t>
  </si>
  <si>
    <t>1-2</t>
  </si>
  <si>
    <t>10-11</t>
  </si>
  <si>
    <t>15-16</t>
  </si>
  <si>
    <t>20-21</t>
  </si>
  <si>
    <t>25-26</t>
  </si>
  <si>
    <t>30-31</t>
  </si>
  <si>
    <t>xV</t>
  </si>
  <si>
    <t>35-36</t>
  </si>
  <si>
    <t>40-41</t>
  </si>
  <si>
    <t>50-51</t>
  </si>
  <si>
    <t>60-61</t>
  </si>
  <si>
    <t>XIV</t>
  </si>
  <si>
    <t>70-71</t>
  </si>
  <si>
    <t>80-81</t>
  </si>
  <si>
    <t>89-90</t>
  </si>
  <si>
    <t>XIII</t>
  </si>
  <si>
    <t>90-91</t>
  </si>
  <si>
    <t>XII</t>
  </si>
  <si>
    <t>XI</t>
  </si>
  <si>
    <t>X</t>
  </si>
  <si>
    <t>80 -81</t>
  </si>
  <si>
    <t>IX</t>
  </si>
  <si>
    <t>99-100</t>
  </si>
  <si>
    <t>interval (cm)</t>
  </si>
  <si>
    <t>Cumulative depth(cm)</t>
  </si>
  <si>
    <t>Astrononion echolsi</t>
  </si>
  <si>
    <t>Astrononion antarticum</t>
  </si>
  <si>
    <t>Cassidulinoides porrectus</t>
  </si>
  <si>
    <t>Cibicides lobatulus</t>
  </si>
  <si>
    <t>Cibicides refulgens</t>
  </si>
  <si>
    <t>Epistominella exigua</t>
  </si>
  <si>
    <t>Fissurina semimarginata</t>
  </si>
  <si>
    <t>Fissurina sp.</t>
  </si>
  <si>
    <t>Globocassidulina biora</t>
  </si>
  <si>
    <t>Globocassidulina crassa</t>
  </si>
  <si>
    <t>Globocassidulina sp.</t>
  </si>
  <si>
    <t>Globocassidulina subglobosa</t>
  </si>
  <si>
    <t>Heronallenia Kempii</t>
  </si>
  <si>
    <t>Hyalinonetrion sahulense</t>
  </si>
  <si>
    <t>Melonis barleanum</t>
  </si>
  <si>
    <t>Nonionella bradii</t>
  </si>
  <si>
    <t>Nonionella iridea</t>
  </si>
  <si>
    <t>Nonionella magnalingua</t>
  </si>
  <si>
    <t>Nonionella sp.</t>
  </si>
  <si>
    <t>Oolina exagona</t>
  </si>
  <si>
    <t>Procerolagena multilatera</t>
  </si>
  <si>
    <t>Pullenia quinqueloba</t>
  </si>
  <si>
    <t>Rosalina globularis</t>
  </si>
  <si>
    <t>Rosalina villardeboana</t>
  </si>
  <si>
    <t xml:space="preserve">Stainforthia feylingi </t>
  </si>
  <si>
    <t>stainforthia sp.</t>
  </si>
  <si>
    <t>Trifarina angulosa</t>
  </si>
  <si>
    <t>Miliammina oblonga</t>
  </si>
  <si>
    <t>Pyrgo depressa</t>
  </si>
  <si>
    <t>Pyrgo williamsoni</t>
  </si>
  <si>
    <t>Quinqueloculina seminula</t>
  </si>
  <si>
    <t>Quinqueloculina sp.</t>
  </si>
  <si>
    <t>Quinqueloculina venusta</t>
  </si>
  <si>
    <t>Quinqueloculina Weaveri</t>
  </si>
  <si>
    <t>Labrospira jeffreysii</t>
  </si>
  <si>
    <t>Miliammina arenacea</t>
  </si>
  <si>
    <t>Paratrochammina bartrami</t>
  </si>
  <si>
    <t>Paratrochammina tricamerata</t>
  </si>
  <si>
    <t>Portatrochammina antarctica</t>
  </si>
  <si>
    <t>Portatrochammina bipolaris</t>
  </si>
  <si>
    <t>Paratrochammina Nana</t>
  </si>
  <si>
    <t>Pseudotrochammina arenacea</t>
  </si>
  <si>
    <t>Rhumblerella sp.</t>
  </si>
  <si>
    <t>Trochammina multiloculata</t>
  </si>
  <si>
    <t>Neogloboquadrina pachyderma</t>
  </si>
  <si>
    <t>Age (yrs BP)</t>
  </si>
  <si>
    <t>TOTAL Benthic</t>
  </si>
  <si>
    <t>G. biora FA</t>
  </si>
  <si>
    <t>P. antarctica/ P. bartrami FA</t>
  </si>
  <si>
    <t>Depth (cm)</t>
  </si>
  <si>
    <t>Sed. Rate (cm/yrs)</t>
  </si>
  <si>
    <r>
      <t>Error (2</t>
    </r>
    <r>
      <rPr>
        <sz val="11"/>
        <color theme="1"/>
        <rFont val="Cambria"/>
        <family val="1"/>
      </rPr>
      <t>𝜎</t>
    </r>
    <r>
      <rPr>
        <sz val="11"/>
        <color theme="1"/>
        <rFont val="Calibri"/>
        <family val="2"/>
        <scheme val="minor"/>
      </rPr>
      <t>)</t>
    </r>
  </si>
  <si>
    <t>Density (g/cm3)</t>
  </si>
  <si>
    <t>DryWeight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</si>
</sst>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mbria"/>
      <family val="1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textRotation="90"/>
    </xf>
    <xf numFmtId="0" fontId="3" fillId="0" borderId="1" xfId="0" applyFont="1" applyBorder="1" applyAlignment="1">
      <alignment horizontal="center" textRotation="90"/>
    </xf>
    <xf numFmtId="0" fontId="4" fillId="0" borderId="1" xfId="0" applyFont="1" applyBorder="1" applyAlignment="1">
      <alignment horizontal="center" textRotation="90"/>
    </xf>
    <xf numFmtId="0" fontId="1" fillId="0" borderId="0" xfId="0" applyFont="1" applyAlignment="1">
      <alignment horizontal="center" textRotation="90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textRotation="90" wrapText="1"/>
    </xf>
    <xf numFmtId="0" fontId="0" fillId="0" borderId="2" xfId="0" applyBorder="1" applyAlignment="1">
      <alignment horizontal="center"/>
    </xf>
    <xf numFmtId="0" fontId="3" fillId="0" borderId="3" xfId="0" applyFont="1" applyBorder="1" applyAlignment="1">
      <alignment horizontal="center" textRotation="90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textRotation="90"/>
    </xf>
    <xf numFmtId="0" fontId="5" fillId="0" borderId="1" xfId="0" applyFont="1" applyBorder="1" applyAlignment="1">
      <alignment horizontal="center" textRotation="90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 textRotation="90"/>
    </xf>
    <xf numFmtId="2" fontId="0" fillId="0" borderId="3" xfId="0" applyNumberFormat="1" applyBorder="1" applyAlignment="1">
      <alignment horizontal="center"/>
    </xf>
    <xf numFmtId="0" fontId="0" fillId="2" borderId="4" xfId="0" applyFill="1" applyBorder="1" applyAlignment="1">
      <alignment horizontal="center"/>
    </xf>
    <xf numFmtId="49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textRotation="90"/>
    </xf>
    <xf numFmtId="0" fontId="1" fillId="0" borderId="9" xfId="0" applyFont="1" applyBorder="1" applyAlignment="1">
      <alignment horizontal="center" textRotation="90"/>
    </xf>
    <xf numFmtId="2" fontId="0" fillId="0" borderId="1" xfId="0" applyNumberFormat="1" applyBorder="1"/>
    <xf numFmtId="2" fontId="0" fillId="2" borderId="1" xfId="0" applyNumberFormat="1" applyFill="1" applyBorder="1" applyAlignment="1">
      <alignment horizontal="center"/>
    </xf>
    <xf numFmtId="2" fontId="1" fillId="0" borderId="0" xfId="0" applyNumberFormat="1" applyFont="1" applyAlignment="1">
      <alignment horizontal="center" textRotation="90" wrapText="1"/>
    </xf>
    <xf numFmtId="2" fontId="1" fillId="0" borderId="0" xfId="0" applyNumberFormat="1" applyFont="1" applyAlignment="1">
      <alignment horizontal="center" textRotation="90"/>
    </xf>
    <xf numFmtId="2" fontId="0" fillId="0" borderId="0" xfId="0" applyNumberFormat="1" applyAlignment="1">
      <alignment horizontal="center" textRotation="90"/>
    </xf>
    <xf numFmtId="2" fontId="5" fillId="0" borderId="0" xfId="0" applyNumberFormat="1" applyFont="1" applyAlignment="1">
      <alignment horizontal="center" textRotation="90"/>
    </xf>
    <xf numFmtId="2" fontId="0" fillId="0" borderId="0" xfId="0" applyNumberFormat="1"/>
    <xf numFmtId="1" fontId="0" fillId="0" borderId="1" xfId="0" applyNumberFormat="1" applyBorder="1" applyAlignment="1">
      <alignment horizontal="center"/>
    </xf>
    <xf numFmtId="165" fontId="0" fillId="2" borderId="1" xfId="0" applyNumberForma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/>
    </xf>
    <xf numFmtId="0" fontId="1" fillId="0" borderId="11" xfId="0" applyFont="1" applyBorder="1" applyAlignment="1">
      <alignment horizontal="center" textRotation="90"/>
    </xf>
    <xf numFmtId="0" fontId="7" fillId="0" borderId="1" xfId="0" applyFont="1" applyBorder="1" applyAlignment="1">
      <alignment horizontal="center" textRotation="90"/>
    </xf>
    <xf numFmtId="0" fontId="8" fillId="0" borderId="1" xfId="0" applyFont="1" applyBorder="1" applyAlignment="1">
      <alignment horizontal="center" textRotation="90"/>
    </xf>
    <xf numFmtId="0" fontId="7" fillId="0" borderId="3" xfId="0" applyFont="1" applyBorder="1" applyAlignment="1">
      <alignment horizontal="center" textRotation="90"/>
    </xf>
    <xf numFmtId="0" fontId="7" fillId="0" borderId="10" xfId="0" applyFont="1" applyBorder="1" applyAlignment="1">
      <alignment horizontal="center" textRotation="90"/>
    </xf>
    <xf numFmtId="166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222"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" formatCode="0.0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0.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auto="1"/>
        </left>
      </border>
    </dxf>
    <dxf>
      <numFmt numFmtId="2" formatCode="0.00"/>
    </dxf>
    <dxf>
      <numFmt numFmtId="2" formatCode="0.00"/>
      <fill>
        <patternFill patternType="none">
          <fgColor indexed="64"/>
          <bgColor indexed="65"/>
        </patternFill>
      </fill>
      <alignment horizontal="center" vertical="bottom" textRotation="9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  <right style="thin">
          <color auto="1"/>
        </right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9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9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9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top style="thin">
          <color auto="1"/>
        </top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337EBD2-DA19-4B3A-B4D6-DD9B0DA5BEE4}" name="Table5" displayName="Table5" ref="A1:F1047193" totalsRowShown="0" headerRowDxfId="221" dataDxfId="219" headerRowBorderDxfId="220" tableBorderDxfId="218">
  <autoFilter ref="A1:F1047193" xr:uid="{6337EBD2-DA19-4B3A-B4D6-DD9B0DA5BEE4}"/>
  <tableColumns count="6">
    <tableColumn id="1" xr3:uid="{0FB8293B-4443-4ABF-A221-51C8810C4AD9}" name="Depth (cm)" dataDxfId="217"/>
    <tableColumn id="2" xr3:uid="{75834DF6-2344-42E2-89FD-BC430A85CA92}" name="Age (yrs BP)" dataDxfId="216"/>
    <tableColumn id="3" xr3:uid="{E43C6952-D682-420A-8140-158578D1B052}" name="Sed. Rate (cm/yrs)" dataDxfId="215"/>
    <tableColumn id="4" xr3:uid="{B318F4B6-8CFE-48BC-9369-6E752F177EE1}" name="Error (2𝜎)" dataDxfId="214"/>
    <tableColumn id="5" xr3:uid="{8AE906F4-E8C0-409D-8A41-360F327311FD}" name="DryWeight (g)" dataDxfId="213"/>
    <tableColumn id="6" xr3:uid="{E80BFDEC-8B7C-4F5D-BC97-739574D282B0}" name="Density (g/cm3)" dataDxfId="212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3751DB-3F2C-478E-A162-1FF55C2405D0}" name="Table1" displayName="Table1" ref="A1:AX72" totalsRowShown="0" headerRowDxfId="211" dataDxfId="210" tableBorderDxfId="209">
  <autoFilter ref="A1:AX72" xr:uid="{CF3751DB-3F2C-478E-A162-1FF55C2405D0}"/>
  <tableColumns count="50">
    <tableColumn id="1" xr3:uid="{C0D37B10-22E4-4A1D-A989-5605D652626A}" name="section" dataDxfId="208"/>
    <tableColumn id="2" xr3:uid="{A7335F5A-FF4A-43CB-8667-70E7379E77BD}" name="interval (cm)" dataDxfId="207"/>
    <tableColumn id="3" xr3:uid="{257B0618-0321-40A4-8442-7F5BD24C61E0}" name="Cumulative depth(cm)" dataDxfId="206"/>
    <tableColumn id="4" xr3:uid="{68DDA7F1-38B3-4680-BB84-909215BA53DD}" name="Age (yrs BP)" dataDxfId="205"/>
    <tableColumn id="5" xr3:uid="{0F23F9A6-C9E4-43BA-8D2C-D6D7034CEF0C}" name="Astrononion echolsi" dataDxfId="204"/>
    <tableColumn id="6" xr3:uid="{6C09476E-1458-4C49-BD26-9FD597AD277C}" name="Astrononion antarticum" dataDxfId="203"/>
    <tableColumn id="7" xr3:uid="{74782B38-2415-4E3B-9304-B299F389751D}" name="Cassidulinoides porrectus" dataDxfId="202"/>
    <tableColumn id="8" xr3:uid="{2AA23B79-2A3A-4489-A470-968EBF8FE074}" name="Cibicides lobatulus" dataDxfId="201"/>
    <tableColumn id="9" xr3:uid="{B40C7F75-28BB-4D8D-9837-08EE980210E5}" name="Cibicides refulgens" dataDxfId="200"/>
    <tableColumn id="10" xr3:uid="{4AE5B9E8-A91A-43F2-AEF8-BE8971B12A09}" name="Epistominella exigua" dataDxfId="199"/>
    <tableColumn id="11" xr3:uid="{77015AA7-2A5C-453E-82B6-4C4E99487180}" name="Fissurina semimarginata" dataDxfId="198"/>
    <tableColumn id="12" xr3:uid="{9B88BFB0-CC46-4A3B-8C06-CCE99CAF2D84}" name="Fissurina sp." dataDxfId="197"/>
    <tableColumn id="13" xr3:uid="{BB265C0D-861A-4314-BA19-7715467407F4}" name="Globocassidulina biora" dataDxfId="196"/>
    <tableColumn id="14" xr3:uid="{2E7D0945-08C7-4868-B4E8-EBFC15741158}" name="Globocassidulina crassa" dataDxfId="195"/>
    <tableColumn id="15" xr3:uid="{2F3AB7A3-A537-462F-B476-9E5023499705}" name="Globocassidulina sp." dataDxfId="194"/>
    <tableColumn id="16" xr3:uid="{9E26C48F-AE32-40BC-BA80-B330DE37A838}" name="Globocassidulina subglobosa" dataDxfId="193"/>
    <tableColumn id="17" xr3:uid="{3EC04E5C-234E-4FF6-A2C9-773B80F10289}" name="Heronallenia Kempii" dataDxfId="192"/>
    <tableColumn id="18" xr3:uid="{C5A4091F-F148-4B06-A7E0-13E369BF64B4}" name="Hyalinonetrion sahulense" dataDxfId="191"/>
    <tableColumn id="19" xr3:uid="{8DEE98C4-E281-41F7-A079-E95FB77C4E60}" name="Melonis barleanum" dataDxfId="190"/>
    <tableColumn id="20" xr3:uid="{B6937632-4E0C-42F8-AEC3-DDA0CA7D6782}" name="Nonionella bradii" dataDxfId="189"/>
    <tableColumn id="21" xr3:uid="{3F7F6F7C-82F9-4168-8C21-4DBFD9066CBD}" name="Nonionella iridea" dataDxfId="188"/>
    <tableColumn id="22" xr3:uid="{669A4DFB-A080-4A37-B583-089649C8A9D6}" name="Nonionella magnalingua" dataDxfId="187"/>
    <tableColumn id="23" xr3:uid="{C2DFF467-8426-4449-80F4-4229360FC2FE}" name="Nonionella sp." dataDxfId="186"/>
    <tableColumn id="24" xr3:uid="{B24B82D1-22FA-4687-891F-32440FC418C9}" name="Oolina exagona" dataDxfId="185"/>
    <tableColumn id="25" xr3:uid="{970F820E-45A3-440A-B54A-C4BFD59618EE}" name="Procerolagena multilatera" dataDxfId="184"/>
    <tableColumn id="26" xr3:uid="{82925F83-3678-4E9D-A645-81C9748B1D83}" name="Pullenia quinqueloba" dataDxfId="183"/>
    <tableColumn id="27" xr3:uid="{C641D564-C263-42FF-9CA1-A63165088834}" name="Rosalina globularis" dataDxfId="182"/>
    <tableColumn id="28" xr3:uid="{782B7BDF-512B-4CBD-B4AF-6A79D8DFACF6}" name="Rosalina villardeboana" dataDxfId="181"/>
    <tableColumn id="29" xr3:uid="{3C822A99-A031-4007-8351-9D764FA7443B}" name="Stainforthia feylingi " dataDxfId="180"/>
    <tableColumn id="30" xr3:uid="{A516831D-EEC4-4010-B2EF-10DBBEA2708E}" name="stainforthia sp." dataDxfId="179"/>
    <tableColumn id="31" xr3:uid="{326BD286-6438-4798-BB41-30D45CBA0D54}" name="Trifarina angulosa" dataDxfId="178"/>
    <tableColumn id="32" xr3:uid="{471A768F-5FF2-496A-91A5-6C2AB3976C90}" name="Miliammina oblonga" dataDxfId="177"/>
    <tableColumn id="33" xr3:uid="{3C14B68B-A6C4-4C0E-BE0E-3F7CADAA3458}" name="Pyrgo depressa" dataDxfId="176"/>
    <tableColumn id="34" xr3:uid="{8A42BE19-F87F-404E-978A-E20A8CBC9DF8}" name="Pyrgo williamsoni" dataDxfId="175"/>
    <tableColumn id="35" xr3:uid="{C9E3C2E6-D7E7-42CE-9C37-9F617DC36475}" name="Quinqueloculina seminula" dataDxfId="174"/>
    <tableColumn id="36" xr3:uid="{B658DB7C-AE6E-4440-8F4C-88ED700E992E}" name="Quinqueloculina sp." dataDxfId="173"/>
    <tableColumn id="37" xr3:uid="{8DE80E53-0253-4D4E-8454-5E9011FBD5AF}" name="Quinqueloculina venusta" dataDxfId="172"/>
    <tableColumn id="38" xr3:uid="{84147267-14B4-45E5-BB46-593CB32A1E9C}" name="Quinqueloculina Weaveri" dataDxfId="171"/>
    <tableColumn id="39" xr3:uid="{66EF4A57-374A-45B5-AD9C-560A30DF3DC1}" name="Labrospira jeffreysii" dataDxfId="170"/>
    <tableColumn id="40" xr3:uid="{E2391798-D84A-43BF-92D2-E143B4002243}" name="Miliammina arenacea" dataDxfId="169"/>
    <tableColumn id="41" xr3:uid="{423DDAE3-D935-4498-9D52-1584C256D5C9}" name="Paratrochammina bartrami" dataDxfId="168"/>
    <tableColumn id="42" xr3:uid="{A7AF252F-7D36-475E-98C7-79F5D05E9E25}" name="Paratrochammina tricamerata" dataDxfId="167"/>
    <tableColumn id="43" xr3:uid="{81BF2892-21D2-4AEA-A82A-1CFF50026A4D}" name="Portatrochammina antarctica" dataDxfId="166"/>
    <tableColumn id="44" xr3:uid="{F5201128-9AF8-482A-9CF1-56572CE09D65}" name="Portatrochammina bipolaris" dataDxfId="165"/>
    <tableColumn id="45" xr3:uid="{0E1DF9CD-DFFF-4636-81F9-D2A37F7C27E2}" name="Paratrochammina Nana" dataDxfId="164"/>
    <tableColumn id="46" xr3:uid="{BC6EDAB1-87E7-4856-9033-FC896DD380F5}" name="Pseudotrochammina arenacea" dataDxfId="163"/>
    <tableColumn id="47" xr3:uid="{86557611-466C-43A9-8A60-B8AC112D8FCD}" name="Rhumblerella sp." dataDxfId="162"/>
    <tableColumn id="48" xr3:uid="{A27AE616-A980-496C-900C-50EE80995F9D}" name="Trochammina multiloculata" dataDxfId="161"/>
    <tableColumn id="49" xr3:uid="{E55DF8F0-AF63-4D82-B7CA-1E8DD56285B4}" name="Neogloboquadrina pachyderma" dataDxfId="160"/>
    <tableColumn id="50" xr3:uid="{9FC0D9E5-4E9A-4FDE-AEDC-E969212503EC}" name="TOTAL Benthic" dataDxfId="159">
      <calculatedColumnFormula>SUM(Table1[[#This Row],[Astrononion echolsi]:[Trochammina multiloculata]])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2867FB4-1AB9-4302-9BB2-A27994011CD5}" name="Table6" displayName="Table6" ref="A1:AW72" totalsRowShown="0" headerRowDxfId="158" tableBorderDxfId="157">
  <autoFilter ref="A1:AW72" xr:uid="{22867FB4-1AB9-4302-9BB2-A27994011CD5}"/>
  <tableColumns count="49">
    <tableColumn id="1" xr3:uid="{E606C10F-BC69-472F-B272-C7B511BEB81E}" name="section" dataDxfId="156"/>
    <tableColumn id="2" xr3:uid="{7D3E5C88-C687-4B28-857F-E865EC3BA4CA}" name="interval (cm)" dataDxfId="155"/>
    <tableColumn id="3" xr3:uid="{691270DA-C332-4CC7-A482-B3172747CDEC}" name="Cumulative depth(cm)"/>
    <tableColumn id="4" xr3:uid="{B3834883-135D-414C-84F1-962669D30AA7}" name="Age (yrs BP)" dataDxfId="154"/>
    <tableColumn id="5" xr3:uid="{54D67737-575C-4741-BEE8-0489CB21AB87}" name="Astrononion echolsi" dataDxfId="153"/>
    <tableColumn id="6" xr3:uid="{EF911F22-873A-4152-859C-2E6BD2F6C21F}" name="Astrononion antarticum" dataDxfId="152"/>
    <tableColumn id="7" xr3:uid="{DED077CD-E6B1-4171-9B88-D224638A6459}" name="Cassidulinoides porrectus" dataDxfId="151"/>
    <tableColumn id="8" xr3:uid="{A49DA2AB-892B-41CB-A7A1-7744C2B84270}" name="Cibicides lobatulus" dataDxfId="150"/>
    <tableColumn id="9" xr3:uid="{5A67795B-5F71-47FB-A864-F76FAFE6289D}" name="Cibicides refulgens" dataDxfId="149"/>
    <tableColumn id="10" xr3:uid="{DC6CE570-F675-4B45-80FC-28D85EC209B4}" name="Epistominella exigua" dataDxfId="148"/>
    <tableColumn id="11" xr3:uid="{2E04CCBB-AF34-4B1E-8182-FF0AAF058E60}" name="Fissurina semimarginata" dataDxfId="147"/>
    <tableColumn id="12" xr3:uid="{D7917860-D756-4605-BA67-58C0C6B1197F}" name="Fissurina sp." dataDxfId="146"/>
    <tableColumn id="13" xr3:uid="{54CCBD6F-3640-427F-B143-CC1D48AEA3B6}" name="Globocassidulina biora" dataDxfId="145"/>
    <tableColumn id="14" xr3:uid="{83FFF521-9E73-4B4F-8436-7D9E3654323F}" name="Globocassidulina crassa" dataDxfId="144"/>
    <tableColumn id="15" xr3:uid="{B7FEBBBC-EB91-44CA-8D05-FCB03B207BF5}" name="Globocassidulina sp." dataDxfId="143"/>
    <tableColumn id="16" xr3:uid="{A4883287-DDDA-4066-B4D7-B0D1AD3C4457}" name="Globocassidulina subglobosa" dataDxfId="142"/>
    <tableColumn id="17" xr3:uid="{B65EDA33-F63A-4775-863B-01762B2040D6}" name="Heronallenia Kempii" dataDxfId="141"/>
    <tableColumn id="18" xr3:uid="{71180821-7279-40EF-9B93-075008AE3DDF}" name="Hyalinonetrion sahulense" dataDxfId="140"/>
    <tableColumn id="19" xr3:uid="{613F9279-B74B-43D2-80CC-097F81032344}" name="Melonis barleanum" dataDxfId="139"/>
    <tableColumn id="20" xr3:uid="{9EB12B8A-EE54-4AAA-B8DB-4EBF12E6E7C5}" name="Nonionella bradii" dataDxfId="138"/>
    <tableColumn id="21" xr3:uid="{BE4068B8-2DD9-446F-8BB8-8E8CFD470148}" name="Nonionella iridea" dataDxfId="137"/>
    <tableColumn id="22" xr3:uid="{D3B96C76-1BDF-48EB-90D3-24F45C5A13E6}" name="Nonionella magnalingua" dataDxfId="136"/>
    <tableColumn id="23" xr3:uid="{C8BF65A6-84D7-463F-A781-FE317798068C}" name="Nonionella sp." dataDxfId="135"/>
    <tableColumn id="24" xr3:uid="{2FBF4476-4CA6-4C85-9A7E-31104CF22E44}" name="Oolina exagona" dataDxfId="134"/>
    <tableColumn id="25" xr3:uid="{E2E20415-6E3B-4AA4-80F9-043FC654D054}" name="Procerolagena multilatera" dataDxfId="133"/>
    <tableColumn id="26" xr3:uid="{DAD85277-9A8C-4C42-A28A-D5458A673EBE}" name="Pullenia quinqueloba" dataDxfId="132"/>
    <tableColumn id="27" xr3:uid="{F782BBF9-4BDC-4A7A-8E7D-B439F5D6ED09}" name="Rosalina globularis" dataDxfId="131"/>
    <tableColumn id="28" xr3:uid="{CFC9B9A1-63EA-4D0C-9116-CC2420E7DC7A}" name="Rosalina villardeboana" dataDxfId="130"/>
    <tableColumn id="29" xr3:uid="{5D7D7928-1C1C-4536-9BE7-9A067C005A05}" name="Stainforthia feylingi " dataDxfId="129"/>
    <tableColumn id="30" xr3:uid="{89714BB0-AA87-4303-B726-0BC3390F11BA}" name="stainforthia sp." dataDxfId="128"/>
    <tableColumn id="31" xr3:uid="{388D5A27-A9B3-46FB-AC2B-BE20FF2EF2A5}" name="Trifarina angulosa" dataDxfId="127"/>
    <tableColumn id="32" xr3:uid="{43B09124-4630-4FF7-BD1D-CC036E8B96B2}" name="Miliammina oblonga" dataDxfId="126"/>
    <tableColumn id="33" xr3:uid="{91E6C41C-3DB8-4E4B-B1F6-E0677A52F66A}" name="Pyrgo depressa" dataDxfId="125"/>
    <tableColumn id="34" xr3:uid="{27DF6B5A-F8CD-468A-85E8-C8E6BDF5044F}" name="Pyrgo williamsoni" dataDxfId="124"/>
    <tableColumn id="35" xr3:uid="{7312AC21-4D4E-4051-9565-C286218DB32F}" name="Quinqueloculina seminula" dataDxfId="123"/>
    <tableColumn id="36" xr3:uid="{96022BB4-E2DC-478A-B624-BE105C65BC71}" name="Quinqueloculina sp." dataDxfId="122"/>
    <tableColumn id="37" xr3:uid="{40D87764-AFBA-43B7-A85B-45F31E1B7121}" name="Quinqueloculina venusta" dataDxfId="121"/>
    <tableColumn id="38" xr3:uid="{362ECA19-2B31-43CB-99B4-53A9D602FC50}" name="Quinqueloculina Weaveri" dataDxfId="120"/>
    <tableColumn id="39" xr3:uid="{0C56DA37-0003-4DB6-9475-E401B85B7F4F}" name="Labrospira jeffreysii" dataDxfId="119"/>
    <tableColumn id="40" xr3:uid="{4496FC88-80EC-4D03-BA70-25972860F125}" name="Miliammina arenacea" dataDxfId="118"/>
    <tableColumn id="41" xr3:uid="{5D54E861-8A30-492F-A0B1-7514868EF918}" name="Paratrochammina bartrami" dataDxfId="117"/>
    <tableColumn id="42" xr3:uid="{202EE6F5-6ADB-44EC-B299-9B8BBCDB719A}" name="Paratrochammina tricamerata" dataDxfId="116"/>
    <tableColumn id="43" xr3:uid="{CD5E7F46-693F-4ADB-8088-09C218996706}" name="Portatrochammina antarctica" dataDxfId="115"/>
    <tableColumn id="44" xr3:uid="{FB84BCA5-1E59-4923-B744-2BF40059E982}" name="Portatrochammina bipolaris" dataDxfId="114"/>
    <tableColumn id="45" xr3:uid="{7037AB35-A7F0-44CF-9A5A-80173A63369D}" name="Paratrochammina Nana" dataDxfId="113"/>
    <tableColumn id="46" xr3:uid="{6C9C3A8F-9E79-403D-9CC2-B923D46D16E0}" name="Pseudotrochammina arenacea" dataDxfId="112"/>
    <tableColumn id="47" xr3:uid="{2DD08C78-380B-4F1E-A64C-D04003BA97AB}" name="Rhumblerella sp." dataDxfId="111"/>
    <tableColumn id="48" xr3:uid="{D2FD2E6E-C384-4F11-82E6-2B62BC2C57F9}" name="Trochammina multiloculata" dataDxfId="110"/>
    <tableColumn id="49" xr3:uid="{4A3219C3-E922-476C-922B-7E141089E16A}" name="Neogloboquadrina pachyderma" dataDxfId="109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F267A7-9ACC-4406-ABB9-C1E52B866D9B}" name="Table2" displayName="Table2" ref="A1:AW72" totalsRowShown="0" headerRowDxfId="108" dataDxfId="107" tableBorderDxfId="106">
  <autoFilter ref="A1:AW72" xr:uid="{8DF267A7-9ACC-4406-ABB9-C1E52B866D9B}"/>
  <tableColumns count="49">
    <tableColumn id="1" xr3:uid="{76B2532C-E9FD-4C30-BC6C-C60CB3D43309}" name="section" dataDxfId="105"/>
    <tableColumn id="2" xr3:uid="{B8FDF11E-8781-476C-8BEC-97DFA86EF5FD}" name="interval (cm)" dataDxfId="104"/>
    <tableColumn id="3" xr3:uid="{334799B5-3DFE-4DD8-BB82-0627AE9915D7}" name="Cumulative depth(cm)"/>
    <tableColumn id="4" xr3:uid="{BF45F156-823D-4313-97A5-B9EF162D142D}" name="Age (yrs BP)" dataDxfId="103"/>
    <tableColumn id="5" xr3:uid="{393A8D5E-C225-499A-A12D-60848BFE99C1}" name="Astrononion echolsi" dataDxfId="102"/>
    <tableColumn id="6" xr3:uid="{E2CAC5CC-1308-43A0-8C96-03CE9C42FF06}" name="Astrononion antarticum" dataDxfId="101"/>
    <tableColumn id="7" xr3:uid="{6BE0800D-E30F-4B8D-A2A9-5595CF2DC535}" name="Cassidulinoides porrectus" dataDxfId="100"/>
    <tableColumn id="8" xr3:uid="{515FA865-B8A6-4042-BDA3-D2114BC9E73E}" name="Cibicides lobatulus" dataDxfId="99"/>
    <tableColumn id="9" xr3:uid="{2793F8CD-2613-4897-983E-0F3236EFEB12}" name="Cibicides refulgens" dataDxfId="98"/>
    <tableColumn id="10" xr3:uid="{C2F6D5A1-E6A7-4CCA-B5EA-3061CC4C6AC4}" name="Epistominella exigua" dataDxfId="97"/>
    <tableColumn id="11" xr3:uid="{E86BE495-6936-4FE4-ACE2-F66FDC5A8BE7}" name="Fissurina semimarginata" dataDxfId="96"/>
    <tableColumn id="12" xr3:uid="{CA3F1FF5-1004-41D7-B8F1-5B9F8606B038}" name="Fissurina sp." dataDxfId="95"/>
    <tableColumn id="13" xr3:uid="{FED63E1A-5124-4210-9E7D-0146F1D963D4}" name="Globocassidulina biora" dataDxfId="94"/>
    <tableColumn id="14" xr3:uid="{E5F70202-C4C2-46AA-B34E-24CEFBFBC178}" name="Globocassidulina crassa" dataDxfId="93"/>
    <tableColumn id="15" xr3:uid="{0CE0762F-EEC8-4422-9061-B077B9F39357}" name="Globocassidulina sp." dataDxfId="92"/>
    <tableColumn id="16" xr3:uid="{F88C5191-02DD-4C82-8E09-7C6DF1D7B37E}" name="Globocassidulina subglobosa" dataDxfId="91"/>
    <tableColumn id="17" xr3:uid="{23C067F6-B8B1-4533-9FD8-037846ADE405}" name="Heronallenia Kempii" dataDxfId="90"/>
    <tableColumn id="18" xr3:uid="{34EE89ED-062A-433B-BF10-B1CD1B3B9878}" name="Hyalinonetrion sahulense" dataDxfId="89"/>
    <tableColumn id="19" xr3:uid="{E1A01DFF-61ED-4799-9092-4FF72B67D7E7}" name="Melonis barleanum" dataDxfId="88"/>
    <tableColumn id="20" xr3:uid="{8FB67BEC-7680-487D-A524-3AC1C67D7490}" name="Nonionella bradii" dataDxfId="87"/>
    <tableColumn id="21" xr3:uid="{A4B7D94D-D061-40D3-B2DA-B3F8427854ED}" name="Nonionella iridea" dataDxfId="86"/>
    <tableColumn id="22" xr3:uid="{23BB376F-32AF-49A5-98E3-028710D09B78}" name="Nonionella magnalingua" dataDxfId="85"/>
    <tableColumn id="23" xr3:uid="{9D61D364-83EB-4B5D-A64E-91CD4F41BBFC}" name="Nonionella sp." dataDxfId="84"/>
    <tableColumn id="24" xr3:uid="{8C2EF96E-0489-4CF6-A5AF-F57729FCC281}" name="Oolina exagona" dataDxfId="83"/>
    <tableColumn id="25" xr3:uid="{0DB745C9-C424-4E1B-8C21-492441E28214}" name="Procerolagena multilatera" dataDxfId="82"/>
    <tableColumn id="26" xr3:uid="{D456BB57-D017-4DC3-9B20-70054BCF59A9}" name="Pullenia quinqueloba" dataDxfId="81"/>
    <tableColumn id="27" xr3:uid="{83E5DC3F-681E-4DD5-969B-1B83CD78479F}" name="Rosalina globularis" dataDxfId="80"/>
    <tableColumn id="28" xr3:uid="{E2A6D1D8-D24E-44FA-8356-A6BD6A4D7F49}" name="Rosalina villardeboana" dataDxfId="79"/>
    <tableColumn id="29" xr3:uid="{B0AE9A94-FF2A-4C4B-821E-6FF80664390F}" name="Stainforthia feylingi " dataDxfId="78"/>
    <tableColumn id="30" xr3:uid="{E47CC6EE-4AC5-4116-AE7C-2BA36FE634DD}" name="stainforthia sp." dataDxfId="77"/>
    <tableColumn id="31" xr3:uid="{0B8DAC69-F377-407A-95F3-570838EEFBAE}" name="Trifarina angulosa" dataDxfId="76"/>
    <tableColumn id="32" xr3:uid="{8E7BE53D-CBB8-4304-8F8C-30576F34E9D5}" name="Miliammina oblonga" dataDxfId="75"/>
    <tableColumn id="33" xr3:uid="{C3E6E8F3-EF27-4C61-AFC0-BDBE5A042CF8}" name="Pyrgo depressa" dataDxfId="74"/>
    <tableColumn id="34" xr3:uid="{9F88957C-1589-42AB-A004-D1D835C70A18}" name="Pyrgo williamsoni" dataDxfId="73"/>
    <tableColumn id="35" xr3:uid="{67B5C43B-1F45-4799-902B-7B04CFD82087}" name="Quinqueloculina seminula" dataDxfId="72"/>
    <tableColumn id="36" xr3:uid="{8F13E7A7-1BED-40F8-B0A9-0CCF4B751D4C}" name="Quinqueloculina sp." dataDxfId="71"/>
    <tableColumn id="37" xr3:uid="{7D0E860A-0774-486F-BC7B-24A1DBB7C6D1}" name="Quinqueloculina venusta" dataDxfId="70"/>
    <tableColumn id="38" xr3:uid="{FB91D004-4BA3-4A78-9ADE-8B61940DE42E}" name="Quinqueloculina Weaveri" dataDxfId="69"/>
    <tableColumn id="39" xr3:uid="{043061F2-35C6-41EC-AA36-5FFA07ED0507}" name="Labrospira jeffreysii" dataDxfId="68"/>
    <tableColumn id="40" xr3:uid="{543C9E2E-5333-4CA6-A962-050AE6574DCE}" name="Miliammina arenacea" dataDxfId="67"/>
    <tableColumn id="41" xr3:uid="{AE68F286-A8E5-493F-A42C-2124E20D2835}" name="Paratrochammina bartrami" dataDxfId="66"/>
    <tableColumn id="42" xr3:uid="{0C1C16B8-5E84-4ABB-AAC5-F735A6748E66}" name="Paratrochammina tricamerata" dataDxfId="65"/>
    <tableColumn id="43" xr3:uid="{C22E739D-F16F-48F7-943E-2E0A95B3A65E}" name="Portatrochammina antarctica" dataDxfId="64"/>
    <tableColumn id="44" xr3:uid="{BF85B2C3-90EA-4C02-941F-F413FBEFDDCA}" name="Portatrochammina bipolaris" dataDxfId="63"/>
    <tableColumn id="45" xr3:uid="{2956E802-3BBA-4F72-AAF4-1220591A1E3A}" name="Paratrochammina Nana" dataDxfId="62"/>
    <tableColumn id="46" xr3:uid="{63AD7AB3-07BD-4BAD-86E4-FCCEA7D972FA}" name="Pseudotrochammina arenacea" dataDxfId="61"/>
    <tableColumn id="47" xr3:uid="{69F113ED-107E-4599-B615-5E645890CAEE}" name="Rhumblerella sp." dataDxfId="60"/>
    <tableColumn id="48" xr3:uid="{BF5FAE20-D266-4C2B-91F9-CBFD66061B77}" name="Trochammina multiloculata" dataDxfId="59"/>
    <tableColumn id="49" xr3:uid="{CE0C8BD3-19AF-4FBF-9889-86434644F194}" name="Neogloboquadrina pachyderma" dataDxfId="58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25E64E5-20FF-443C-AFB4-F91194DF823F}" name="Table3" displayName="Table3" ref="A1:AW72" totalsRowShown="0" headerRowDxfId="57" dataDxfId="56" tableBorderDxfId="55">
  <autoFilter ref="A1:AW72" xr:uid="{D25E64E5-20FF-443C-AFB4-F91194DF823F}"/>
  <tableColumns count="49">
    <tableColumn id="1" xr3:uid="{72C90ECA-DE25-4AB9-A090-6D8A58012DC6}" name="section" dataDxfId="54"/>
    <tableColumn id="2" xr3:uid="{683C2185-704E-478C-82BD-6223DEA0FCD3}" name="interval (cm)" dataDxfId="53"/>
    <tableColumn id="3" xr3:uid="{0B8CF331-C3BB-413E-BF52-4AF8C1A39B34}" name="Cumulative depth(cm)" dataDxfId="52"/>
    <tableColumn id="4" xr3:uid="{825F0201-63CA-4BA3-BBE6-E1E34C18A3F7}" name="Age (yrs BP)" dataDxfId="51"/>
    <tableColumn id="5" xr3:uid="{2CD812B7-FEC5-4D92-808D-AFFA4539BF87}" name="Astrononion echolsi" dataDxfId="50"/>
    <tableColumn id="6" xr3:uid="{B323A5BE-8A73-441E-88F9-4BFEAA614702}" name="Astrononion antarticum" dataDxfId="49"/>
    <tableColumn id="7" xr3:uid="{978273AC-0521-4E8F-A0EA-EDD213FB36F8}" name="Cassidulinoides porrectus" dataDxfId="48"/>
    <tableColumn id="8" xr3:uid="{10299CA3-9063-451A-869E-D2800ADB3EBC}" name="Cibicides lobatulus" dataDxfId="47"/>
    <tableColumn id="9" xr3:uid="{533B7783-5BE9-4BD9-8783-4858CB177D4E}" name="Cibicides refulgens" dataDxfId="46"/>
    <tableColumn id="10" xr3:uid="{F0ADD225-09FC-4227-B57C-7B3681E8DED5}" name="Epistominella exigua" dataDxfId="45"/>
    <tableColumn id="11" xr3:uid="{56134E42-2592-4F42-8D07-44FAB42F1510}" name="Fissurina semimarginata" dataDxfId="44"/>
    <tableColumn id="12" xr3:uid="{EB4EEF11-0128-498B-92DA-23BD986C8185}" name="Fissurina sp." dataDxfId="43"/>
    <tableColumn id="13" xr3:uid="{34FE3BED-6E0D-4C27-890D-0025A2B49191}" name="Globocassidulina biora" dataDxfId="42"/>
    <tableColumn id="14" xr3:uid="{E0F1EBDA-D64B-4749-8142-B690B88C4FBC}" name="Globocassidulina crassa" dataDxfId="41"/>
    <tableColumn id="15" xr3:uid="{02EA07A4-7CE5-4126-A4DC-00A7E2BAF021}" name="Globocassidulina sp." dataDxfId="40"/>
    <tableColumn id="16" xr3:uid="{A6910405-B9D9-4D03-9266-926E1A35EEA6}" name="Globocassidulina subglobosa" dataDxfId="39"/>
    <tableColumn id="17" xr3:uid="{551CCEE3-3DA4-4F1B-A154-CA0B78640837}" name="Heronallenia Kempii" dataDxfId="38"/>
    <tableColumn id="18" xr3:uid="{FB03CE41-05F6-4387-ABA4-AE36826AB5F4}" name="Hyalinonetrion sahulense" dataDxfId="37"/>
    <tableColumn id="19" xr3:uid="{0C8465B9-7BF8-488C-A441-A0BCA6CC3B82}" name="Melonis barleanum" dataDxfId="36"/>
    <tableColumn id="20" xr3:uid="{737D55BE-79C2-4F8B-8F57-A77B588F0D15}" name="Nonionella bradii" dataDxfId="35"/>
    <tableColumn id="21" xr3:uid="{B770AFCB-B374-4DAD-AC0B-768179478FC1}" name="Nonionella iridea" dataDxfId="34"/>
    <tableColumn id="22" xr3:uid="{15E9A59B-F9C2-4E95-924A-F3C28FAFD967}" name="Nonionella magnalingua" dataDxfId="33"/>
    <tableColumn id="23" xr3:uid="{012EE494-0E1B-4F6B-B453-9FC8D5E6E173}" name="Nonionella sp." dataDxfId="32"/>
    <tableColumn id="24" xr3:uid="{F438C2C6-FB5C-44AF-BA73-76EC5D0DE0D8}" name="Oolina exagona" dataDxfId="31"/>
    <tableColumn id="25" xr3:uid="{3E62CD21-31CB-4DA8-B2F9-D6A784E7F1F5}" name="Procerolagena multilatera" dataDxfId="30"/>
    <tableColumn id="26" xr3:uid="{A3B22D75-58E3-497B-AA40-4713CFC7E3BE}" name="Pullenia quinqueloba" dataDxfId="29"/>
    <tableColumn id="27" xr3:uid="{DD60C71B-D026-4835-B6AD-085C92988B78}" name="Rosalina globularis" dataDxfId="28"/>
    <tableColumn id="28" xr3:uid="{5CF7208D-0F8A-42CD-B6C1-39D4C00A6083}" name="Rosalina villardeboana" dataDxfId="27"/>
    <tableColumn id="29" xr3:uid="{436B7CF6-4DE8-4C9B-A604-8516FA2F5EB8}" name="Stainforthia feylingi " dataDxfId="26"/>
    <tableColumn id="30" xr3:uid="{2A50C4E2-DEC9-4A35-AAD4-877880CF8A10}" name="stainforthia sp." dataDxfId="25"/>
    <tableColumn id="31" xr3:uid="{96C5DE95-FBEC-4553-8DBA-04E262A33E36}" name="Trifarina angulosa" dataDxfId="24"/>
    <tableColumn id="32" xr3:uid="{44388565-491C-4CCE-A0BD-92BBDB1E4CE2}" name="Miliammina oblonga" dataDxfId="23"/>
    <tableColumn id="33" xr3:uid="{AB2B5CF5-DFCF-4E67-BD4C-D79FEBCDF5E4}" name="Pyrgo depressa" dataDxfId="22"/>
    <tableColumn id="34" xr3:uid="{3390B414-0650-42CC-9800-26C9165D01BA}" name="Pyrgo williamsoni" dataDxfId="21"/>
    <tableColumn id="35" xr3:uid="{2D82141A-1A02-44C1-9FED-13AC680ADC7C}" name="Quinqueloculina seminula" dataDxfId="20"/>
    <tableColumn id="36" xr3:uid="{ADC8B958-C891-4CB4-9781-4772E62EDB4F}" name="Quinqueloculina sp." dataDxfId="19"/>
    <tableColumn id="37" xr3:uid="{E83F17A0-5A39-49D3-98CD-6182FA385E4D}" name="Quinqueloculina venusta" dataDxfId="18"/>
    <tableColumn id="38" xr3:uid="{7A571CFB-2CB9-49FB-8197-FAD6D9D01DAF}" name="Quinqueloculina Weaveri" dataDxfId="17"/>
    <tableColumn id="39" xr3:uid="{92263F02-207A-4CDB-B74C-60C8DA248D1A}" name="Labrospira jeffreysii" dataDxfId="16"/>
    <tableColumn id="40" xr3:uid="{033B1575-93F9-424B-9ACB-883C39A8C9EF}" name="Miliammina arenacea" dataDxfId="15"/>
    <tableColumn id="41" xr3:uid="{EFD83470-D00E-4913-BA30-1E7539FA3F4B}" name="Paratrochammina bartrami" dataDxfId="14"/>
    <tableColumn id="42" xr3:uid="{6AE8F92A-B50D-4502-8CF1-6CFA701C23FE}" name="Paratrochammina tricamerata" dataDxfId="13"/>
    <tableColumn id="43" xr3:uid="{12770B4E-6D3F-45C6-80A6-082981362B7C}" name="Portatrochammina antarctica" dataDxfId="12"/>
    <tableColumn id="44" xr3:uid="{C38FE5F6-0633-4DA9-AF2A-FE7A4E32C1DE}" name="Portatrochammina bipolaris" dataDxfId="11"/>
    <tableColumn id="45" xr3:uid="{C0DF8C54-565A-466C-B7B1-D89309B61603}" name="Paratrochammina Nana" dataDxfId="10"/>
    <tableColumn id="46" xr3:uid="{83EF0B78-5FF4-43EB-AE2B-2D8D5D6BB2B8}" name="Pseudotrochammina arenacea" dataDxfId="9"/>
    <tableColumn id="47" xr3:uid="{32E7ABA9-9930-4AA1-8B4B-E71BD3727781}" name="Rhumblerella sp." dataDxfId="8"/>
    <tableColumn id="48" xr3:uid="{9E0FF0FE-C59B-41D1-BAEA-EC02C2034AC4}" name="Trochammina multiloculata" dataDxfId="7"/>
    <tableColumn id="49" xr3:uid="{819202C4-68B3-4DCB-9270-DBC08CF56630}" name="Neogloboquadrina pachyderma" dataDxfId="6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F58A51E-F57D-4C77-BBD6-0877F087637F}" name="Table4" displayName="Table4" ref="A1:F72" totalsRowShown="0" tableBorderDxfId="5">
  <autoFilter ref="A1:F72" xr:uid="{6F58A51E-F57D-4C77-BBD6-0877F087637F}"/>
  <tableColumns count="6">
    <tableColumn id="1" xr3:uid="{3EF04BA8-0806-45AF-8269-84AAFF0F0F4B}" name="section" dataDxfId="4"/>
    <tableColumn id="2" xr3:uid="{F6079A80-6CD0-498C-81B6-405D4595CFFD}" name="interval (cm)" dataDxfId="3"/>
    <tableColumn id="3" xr3:uid="{43F7309D-66B5-4208-BD5F-99B992DE314E}" name="Cumulative depth(cm)"/>
    <tableColumn id="4" xr3:uid="{D6F24907-8CAA-4206-B7B0-35687A78D834}" name="Age (yrs BP)" dataDxfId="2"/>
    <tableColumn id="5" xr3:uid="{BDC2EA66-9E71-4375-9764-8F10C18359EB}" name="G. biora FA" dataDxfId="1"/>
    <tableColumn id="6" xr3:uid="{089142FF-8679-4897-BD20-0D6AF25D8001}" name="P. antarctica/ P. bartrami FA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2732D-3F4B-4577-B91F-99547EF82E12}">
  <dimension ref="A1:F72"/>
  <sheetViews>
    <sheetView topLeftCell="A16" workbookViewId="0">
      <selection activeCell="F55" sqref="F55"/>
    </sheetView>
  </sheetViews>
  <sheetFormatPr defaultRowHeight="15" x14ac:dyDescent="0.25"/>
  <cols>
    <col min="1" max="1" width="15.42578125" style="10" bestFit="1" customWidth="1"/>
    <col min="2" max="2" width="16.140625" style="10" bestFit="1" customWidth="1"/>
    <col min="3" max="3" width="22" style="10" bestFit="1" customWidth="1"/>
    <col min="4" max="4" width="14" style="10" bestFit="1" customWidth="1"/>
    <col min="5" max="5" width="18.140625" style="10" bestFit="1" customWidth="1"/>
    <col min="6" max="6" width="19.7109375" style="10" bestFit="1" customWidth="1"/>
    <col min="7" max="16384" width="9.140625" style="10"/>
  </cols>
  <sheetData>
    <row r="1" spans="1:6" x14ac:dyDescent="0.25">
      <c r="A1" s="34" t="s">
        <v>76</v>
      </c>
      <c r="B1" s="34" t="s">
        <v>72</v>
      </c>
      <c r="C1" s="34" t="s">
        <v>77</v>
      </c>
      <c r="D1" s="34" t="s">
        <v>78</v>
      </c>
      <c r="E1" s="34" t="s">
        <v>80</v>
      </c>
      <c r="F1" s="34" t="s">
        <v>79</v>
      </c>
    </row>
    <row r="2" spans="1:6" x14ac:dyDescent="0.25">
      <c r="A2" s="3">
        <v>1.5</v>
      </c>
      <c r="B2" s="1">
        <v>-66</v>
      </c>
      <c r="C2" s="1">
        <v>7.0900000000000005E-2</v>
      </c>
      <c r="D2" s="1">
        <v>38.5</v>
      </c>
      <c r="E2" s="53">
        <v>0.58289999999999997</v>
      </c>
      <c r="F2" s="55">
        <v>0.32292724025909658</v>
      </c>
    </row>
    <row r="3" spans="1:6" x14ac:dyDescent="0.25">
      <c r="A3" s="3">
        <f>A2+9</f>
        <v>10.5</v>
      </c>
      <c r="B3" s="1">
        <v>-26</v>
      </c>
      <c r="C3" s="1">
        <v>7.5499999999999998E-2</v>
      </c>
      <c r="D3" s="1">
        <v>112.5</v>
      </c>
      <c r="E3" s="53">
        <v>0.32980000000000009</v>
      </c>
      <c r="F3" s="55">
        <v>0.20222271403664349</v>
      </c>
    </row>
    <row r="4" spans="1:6" x14ac:dyDescent="0.25">
      <c r="A4" s="3">
        <v>15.5</v>
      </c>
      <c r="B4" s="1">
        <v>50</v>
      </c>
      <c r="C4" s="1">
        <v>7.1099999999999997E-2</v>
      </c>
      <c r="D4" s="1">
        <v>170</v>
      </c>
      <c r="E4" s="53">
        <v>3.35</v>
      </c>
      <c r="F4" s="55">
        <v>0.34399999999999997</v>
      </c>
    </row>
    <row r="5" spans="1:6" x14ac:dyDescent="0.25">
      <c r="A5" s="3">
        <f>A3+10</f>
        <v>20.5</v>
      </c>
      <c r="B5" s="1">
        <v>145</v>
      </c>
      <c r="C5" s="1">
        <v>7.5999999999999998E-2</v>
      </c>
      <c r="D5" s="1">
        <v>214.5</v>
      </c>
      <c r="E5" s="53">
        <v>0.87000000000000011</v>
      </c>
      <c r="F5" s="55">
        <v>0.3892422713795427</v>
      </c>
    </row>
    <row r="6" spans="1:6" x14ac:dyDescent="0.25">
      <c r="A6" s="3">
        <v>25.5</v>
      </c>
      <c r="B6" s="1">
        <v>258</v>
      </c>
      <c r="C6" s="1">
        <v>7.3599999999999999E-2</v>
      </c>
      <c r="D6" s="1">
        <v>242.5</v>
      </c>
      <c r="E6" s="53">
        <v>8.4199999999999997E-2</v>
      </c>
      <c r="F6" s="55">
        <v>0.17399999999999999</v>
      </c>
    </row>
    <row r="7" spans="1:6" x14ac:dyDescent="0.25">
      <c r="A7" s="3">
        <f>A5+10</f>
        <v>30.5</v>
      </c>
      <c r="B7" s="1">
        <v>372</v>
      </c>
      <c r="C7" s="1">
        <v>7.7700000000000005E-2</v>
      </c>
      <c r="D7" s="1">
        <v>263.5</v>
      </c>
      <c r="E7" s="53">
        <v>0.30499999999999972</v>
      </c>
      <c r="F7" s="55">
        <v>0.18036919960075837</v>
      </c>
    </row>
    <row r="8" spans="1:6" x14ac:dyDescent="0.25">
      <c r="A8" s="3">
        <v>35.5</v>
      </c>
      <c r="B8" s="1">
        <v>478</v>
      </c>
      <c r="C8" s="1">
        <v>7.0099999999999996E-2</v>
      </c>
      <c r="D8" s="1">
        <v>282.5</v>
      </c>
      <c r="E8" s="53">
        <v>1.2343</v>
      </c>
      <c r="F8" s="55">
        <v>0.32200000000000001</v>
      </c>
    </row>
    <row r="9" spans="1:6" x14ac:dyDescent="0.25">
      <c r="A9" s="3">
        <f>A7+10</f>
        <v>40.5</v>
      </c>
      <c r="B9" s="1">
        <v>580</v>
      </c>
      <c r="C9" s="1">
        <v>7.1900000000000006E-2</v>
      </c>
      <c r="D9" s="1">
        <v>295.5</v>
      </c>
      <c r="E9" s="53">
        <v>1.0045999999999999</v>
      </c>
      <c r="F9" s="55">
        <v>0.32081951831574074</v>
      </c>
    </row>
    <row r="10" spans="1:6" x14ac:dyDescent="0.25">
      <c r="A10" s="3">
        <f>A9+10</f>
        <v>50.5</v>
      </c>
      <c r="B10" s="1">
        <v>679</v>
      </c>
      <c r="C10" s="1">
        <v>7.17E-2</v>
      </c>
      <c r="D10" s="1">
        <v>307.5</v>
      </c>
      <c r="E10" s="53">
        <v>0.42770000000000019</v>
      </c>
      <c r="F10" s="55">
        <v>0.26812285037789207</v>
      </c>
    </row>
    <row r="11" spans="1:6" x14ac:dyDescent="0.25">
      <c r="A11" s="3">
        <f>A10+10</f>
        <v>60.5</v>
      </c>
      <c r="B11" s="1">
        <v>691</v>
      </c>
      <c r="C11" s="1">
        <v>0.39300000000000002</v>
      </c>
      <c r="D11" s="1">
        <v>314.5</v>
      </c>
      <c r="E11" s="53">
        <v>0.64369999999999994</v>
      </c>
      <c r="F11" s="55">
        <v>0.30576379563229183</v>
      </c>
    </row>
    <row r="12" spans="1:6" x14ac:dyDescent="0.25">
      <c r="A12" s="3">
        <f>65.5</f>
        <v>65.5</v>
      </c>
      <c r="B12" s="1">
        <v>696</v>
      </c>
      <c r="C12" s="1">
        <v>0.49199999999999999</v>
      </c>
      <c r="D12" s="1">
        <v>372</v>
      </c>
      <c r="E12" s="53">
        <v>0.68000000000000016</v>
      </c>
      <c r="F12" s="55">
        <v>0.38038571802456289</v>
      </c>
    </row>
    <row r="13" spans="1:6" x14ac:dyDescent="0.25">
      <c r="A13" s="3">
        <v>74.5</v>
      </c>
      <c r="B13" s="1">
        <v>708</v>
      </c>
      <c r="C13" s="1">
        <v>0.504</v>
      </c>
      <c r="D13" s="1">
        <v>376</v>
      </c>
      <c r="E13" s="53">
        <v>0.29980000000000029</v>
      </c>
      <c r="F13" s="55">
        <v>0.21144088480300693</v>
      </c>
    </row>
    <row r="14" spans="1:6" x14ac:dyDescent="0.25">
      <c r="A14" s="3">
        <f t="shared" ref="A14:A71" si="0">A13+10</f>
        <v>84.5</v>
      </c>
      <c r="B14" s="1">
        <v>727</v>
      </c>
      <c r="C14" s="1">
        <v>0.48099999999999998</v>
      </c>
      <c r="D14" s="1">
        <v>377.5</v>
      </c>
      <c r="E14" s="53">
        <v>0.12690000000000001</v>
      </c>
      <c r="F14" s="55">
        <v>0.15192507235919983</v>
      </c>
    </row>
    <row r="15" spans="1:6" x14ac:dyDescent="0.25">
      <c r="A15" s="3">
        <f t="shared" si="0"/>
        <v>94.5</v>
      </c>
      <c r="B15" s="1">
        <v>748</v>
      </c>
      <c r="C15" s="1">
        <v>0.48699999999999999</v>
      </c>
      <c r="D15" s="1">
        <v>379</v>
      </c>
      <c r="E15" s="53">
        <v>0.48999999999999977</v>
      </c>
      <c r="F15" s="55">
        <v>0.26185748987210467</v>
      </c>
    </row>
    <row r="16" spans="1:6" x14ac:dyDescent="0.25">
      <c r="A16" s="3">
        <f t="shared" si="0"/>
        <v>104.5</v>
      </c>
      <c r="B16" s="1">
        <v>770</v>
      </c>
      <c r="C16" s="1">
        <v>0.48799999999999999</v>
      </c>
      <c r="D16" s="1">
        <v>379.5</v>
      </c>
      <c r="E16" s="53">
        <v>0.12150000000000016</v>
      </c>
      <c r="F16" s="55">
        <v>0.14105084038269267</v>
      </c>
    </row>
    <row r="17" spans="1:6" x14ac:dyDescent="0.25">
      <c r="A17" s="3">
        <f t="shared" si="0"/>
        <v>114.5</v>
      </c>
      <c r="B17" s="1">
        <v>793</v>
      </c>
      <c r="C17" s="1">
        <v>0.499</v>
      </c>
      <c r="D17" s="1">
        <v>379.5</v>
      </c>
      <c r="E17" s="53">
        <v>0.35559999999999992</v>
      </c>
      <c r="F17" s="55">
        <v>0.20460496273713558</v>
      </c>
    </row>
    <row r="18" spans="1:6" x14ac:dyDescent="0.25">
      <c r="A18" s="3">
        <f t="shared" si="0"/>
        <v>124.5</v>
      </c>
      <c r="B18" s="1">
        <v>816</v>
      </c>
      <c r="C18" s="1">
        <v>0.496</v>
      </c>
      <c r="D18" s="1">
        <v>380</v>
      </c>
      <c r="E18" s="53">
        <v>0.39100000000000001</v>
      </c>
      <c r="F18" s="55">
        <v>0.23558832663192142</v>
      </c>
    </row>
    <row r="19" spans="1:6" x14ac:dyDescent="0.25">
      <c r="A19" s="3">
        <f t="shared" si="0"/>
        <v>134.5</v>
      </c>
      <c r="B19" s="1">
        <v>838</v>
      </c>
      <c r="C19" s="1">
        <v>0.49399999999999999</v>
      </c>
      <c r="D19" s="1">
        <v>380</v>
      </c>
      <c r="E19" s="53">
        <v>0.20679999999999987</v>
      </c>
      <c r="F19" s="55">
        <v>0.16572373688648767</v>
      </c>
    </row>
    <row r="20" spans="1:6" x14ac:dyDescent="0.25">
      <c r="A20" s="3">
        <f t="shared" si="0"/>
        <v>144.5</v>
      </c>
      <c r="B20" s="1">
        <v>861</v>
      </c>
      <c r="C20" s="1">
        <v>0.47</v>
      </c>
      <c r="D20" s="1">
        <v>380</v>
      </c>
      <c r="E20" s="53">
        <v>0.42710000000000026</v>
      </c>
      <c r="F20" s="55">
        <v>0.30233658768606064</v>
      </c>
    </row>
    <row r="21" spans="1:6" x14ac:dyDescent="0.25">
      <c r="A21" s="3">
        <v>153.5</v>
      </c>
      <c r="B21" s="1">
        <v>881</v>
      </c>
      <c r="C21" s="1">
        <v>0.48399999999999999</v>
      </c>
      <c r="D21" s="1">
        <v>380.5</v>
      </c>
      <c r="E21" s="53">
        <v>0.69599999999999973</v>
      </c>
      <c r="F21" s="55">
        <v>0.26264342529095197</v>
      </c>
    </row>
    <row r="22" spans="1:6" x14ac:dyDescent="0.25">
      <c r="A22" s="3">
        <v>157.5</v>
      </c>
      <c r="B22" s="1">
        <v>890</v>
      </c>
      <c r="C22" s="1">
        <v>0.495</v>
      </c>
      <c r="D22" s="1">
        <v>381</v>
      </c>
      <c r="E22" s="53">
        <v>0.26819999999999977</v>
      </c>
      <c r="F22" s="55">
        <v>0.22785619440065918</v>
      </c>
    </row>
    <row r="23" spans="1:6" x14ac:dyDescent="0.25">
      <c r="A23" s="3">
        <v>166.5</v>
      </c>
      <c r="B23" s="1">
        <v>910</v>
      </c>
      <c r="C23" s="1">
        <v>0.48599999999999999</v>
      </c>
      <c r="D23" s="1">
        <v>381</v>
      </c>
      <c r="E23" s="53">
        <v>0.50999999999999979</v>
      </c>
      <c r="F23" s="55">
        <v>0.28321042364173632</v>
      </c>
    </row>
    <row r="24" spans="1:6" x14ac:dyDescent="0.25">
      <c r="A24" s="3">
        <f t="shared" si="0"/>
        <v>176.5</v>
      </c>
      <c r="B24" s="1">
        <v>931</v>
      </c>
      <c r="C24" s="1">
        <v>0.496</v>
      </c>
      <c r="D24" s="1">
        <v>381.5</v>
      </c>
      <c r="E24" s="53">
        <v>0.67689999999999984</v>
      </c>
      <c r="F24" s="55">
        <v>0.28421609049582397</v>
      </c>
    </row>
    <row r="25" spans="1:6" x14ac:dyDescent="0.25">
      <c r="A25" s="3">
        <f t="shared" si="0"/>
        <v>186.5</v>
      </c>
      <c r="B25" s="1">
        <v>953</v>
      </c>
      <c r="C25" s="1">
        <v>0.48899999999999999</v>
      </c>
      <c r="D25" s="1">
        <v>381.5</v>
      </c>
      <c r="E25" s="53">
        <v>0.22140000000000004</v>
      </c>
      <c r="F25" s="55">
        <v>0.1691064133971425</v>
      </c>
    </row>
    <row r="26" spans="1:6" x14ac:dyDescent="0.25">
      <c r="A26" s="3">
        <f t="shared" si="0"/>
        <v>196.5</v>
      </c>
      <c r="B26" s="1">
        <v>974</v>
      </c>
      <c r="C26" s="1">
        <v>0.47899999999999998</v>
      </c>
      <c r="D26" s="1">
        <v>382</v>
      </c>
      <c r="E26" s="53">
        <v>6.3600000000000101E-2</v>
      </c>
      <c r="F26" s="55">
        <v>0.13615271064381629</v>
      </c>
    </row>
    <row r="27" spans="1:6" x14ac:dyDescent="0.25">
      <c r="A27" s="3">
        <f t="shared" si="0"/>
        <v>206.5</v>
      </c>
      <c r="B27" s="1">
        <v>995</v>
      </c>
      <c r="C27" s="1">
        <v>0.49099999999999999</v>
      </c>
      <c r="D27" s="1">
        <v>382</v>
      </c>
      <c r="E27" s="53">
        <v>0.47540000000000004</v>
      </c>
      <c r="F27" s="55">
        <v>0.30311809600666928</v>
      </c>
    </row>
    <row r="28" spans="1:6" x14ac:dyDescent="0.25">
      <c r="A28" s="3">
        <f t="shared" si="0"/>
        <v>216.5</v>
      </c>
      <c r="B28" s="1">
        <v>1016</v>
      </c>
      <c r="C28" s="1">
        <v>0.48199999999999998</v>
      </c>
      <c r="D28" s="1">
        <v>383</v>
      </c>
      <c r="E28" s="53">
        <v>0.96989999999999998</v>
      </c>
      <c r="F28" s="55">
        <v>0.36905917048640502</v>
      </c>
    </row>
    <row r="29" spans="1:6" x14ac:dyDescent="0.25">
      <c r="A29" s="3">
        <f t="shared" si="0"/>
        <v>226.5</v>
      </c>
      <c r="B29" s="1">
        <v>1037</v>
      </c>
      <c r="C29" s="1">
        <v>0.496</v>
      </c>
      <c r="D29" s="1">
        <v>383.5</v>
      </c>
      <c r="E29" s="53">
        <v>0.40169999999999995</v>
      </c>
      <c r="F29" s="55">
        <v>0.21701227626442021</v>
      </c>
    </row>
    <row r="30" spans="1:6" x14ac:dyDescent="0.25">
      <c r="A30" s="3">
        <f t="shared" si="0"/>
        <v>236.5</v>
      </c>
      <c r="B30" s="1">
        <v>1057</v>
      </c>
      <c r="C30" s="1">
        <v>0.52700000000000002</v>
      </c>
      <c r="D30" s="1">
        <v>383.5</v>
      </c>
      <c r="E30" s="53">
        <v>0.21650000000000036</v>
      </c>
      <c r="F30" s="55">
        <v>0.22518050197277528</v>
      </c>
    </row>
    <row r="31" spans="1:6" x14ac:dyDescent="0.25">
      <c r="A31" s="3">
        <f t="shared" si="0"/>
        <v>246.5</v>
      </c>
      <c r="B31" s="1">
        <v>1076</v>
      </c>
      <c r="C31" s="1">
        <v>0.51100000000000001</v>
      </c>
      <c r="D31" s="1">
        <v>384</v>
      </c>
      <c r="E31" s="53">
        <v>1.4043000000000005</v>
      </c>
      <c r="F31" s="55">
        <v>0.42589575798945889</v>
      </c>
    </row>
    <row r="32" spans="1:6" x14ac:dyDescent="0.25">
      <c r="A32" s="3">
        <v>254.5</v>
      </c>
      <c r="B32" s="1">
        <v>1091</v>
      </c>
      <c r="C32" s="1">
        <v>0.53</v>
      </c>
      <c r="D32" s="1">
        <v>383.5</v>
      </c>
      <c r="E32" s="53">
        <v>0.65749999999999975</v>
      </c>
      <c r="F32" s="53">
        <v>0.33092949668983485</v>
      </c>
    </row>
    <row r="33" spans="1:6" x14ac:dyDescent="0.25">
      <c r="A33" s="3">
        <f t="shared" si="0"/>
        <v>264.5</v>
      </c>
      <c r="B33" s="1">
        <v>1109</v>
      </c>
      <c r="C33" s="1">
        <v>0.52700000000000002</v>
      </c>
      <c r="D33" s="1">
        <v>384</v>
      </c>
      <c r="E33" s="53">
        <v>0.47950000000000026</v>
      </c>
      <c r="F33" s="53">
        <v>0.27585381697900235</v>
      </c>
    </row>
    <row r="34" spans="1:6" x14ac:dyDescent="0.25">
      <c r="A34" s="3">
        <f t="shared" si="0"/>
        <v>274.5</v>
      </c>
      <c r="B34" s="1">
        <v>1129</v>
      </c>
      <c r="C34" s="1">
        <v>0.52</v>
      </c>
      <c r="D34" s="1">
        <v>384</v>
      </c>
      <c r="E34" s="53">
        <v>0.73099999999999987</v>
      </c>
      <c r="F34" s="53">
        <v>0.27673592776989331</v>
      </c>
    </row>
    <row r="35" spans="1:6" x14ac:dyDescent="0.25">
      <c r="A35" s="3">
        <f t="shared" si="0"/>
        <v>284.5</v>
      </c>
      <c r="B35" s="1">
        <v>1148</v>
      </c>
      <c r="C35" s="1">
        <v>0.53200000000000003</v>
      </c>
      <c r="D35" s="1">
        <v>384.5</v>
      </c>
      <c r="E35" s="53">
        <v>0.81800000000000006</v>
      </c>
      <c r="F35" s="53">
        <v>0.31672844853315185</v>
      </c>
    </row>
    <row r="36" spans="1:6" x14ac:dyDescent="0.25">
      <c r="A36" s="3">
        <f t="shared" si="0"/>
        <v>294.5</v>
      </c>
      <c r="B36" s="1">
        <v>1167</v>
      </c>
      <c r="C36" s="1">
        <v>0.51900000000000002</v>
      </c>
      <c r="D36" s="1">
        <v>384.5</v>
      </c>
      <c r="E36" s="53">
        <v>0.69369999999999976</v>
      </c>
      <c r="F36" s="53">
        <v>0.3210557861388641</v>
      </c>
    </row>
    <row r="37" spans="1:6" x14ac:dyDescent="0.25">
      <c r="A37" s="3">
        <f t="shared" si="0"/>
        <v>304.5</v>
      </c>
      <c r="B37" s="1">
        <v>1186</v>
      </c>
      <c r="C37" s="1">
        <v>0.51300000000000001</v>
      </c>
      <c r="D37" s="1">
        <v>384.5</v>
      </c>
      <c r="E37" s="53">
        <v>0.46130000000000004</v>
      </c>
      <c r="F37" s="53">
        <v>0.26669054938815062</v>
      </c>
    </row>
    <row r="38" spans="1:6" x14ac:dyDescent="0.25">
      <c r="A38" s="3">
        <f t="shared" si="0"/>
        <v>314.5</v>
      </c>
      <c r="B38" s="1">
        <v>1205</v>
      </c>
      <c r="C38" s="1">
        <v>0.51600000000000001</v>
      </c>
      <c r="D38" s="1">
        <v>384.5</v>
      </c>
      <c r="E38" s="53">
        <v>0.40129999999999999</v>
      </c>
      <c r="F38" s="53">
        <v>0.22425360346570988</v>
      </c>
    </row>
    <row r="39" spans="1:6" x14ac:dyDescent="0.25">
      <c r="A39" s="3">
        <f t="shared" si="0"/>
        <v>324.5</v>
      </c>
      <c r="B39" s="1">
        <v>1225</v>
      </c>
      <c r="C39" s="1">
        <v>0.51500000000000001</v>
      </c>
      <c r="D39" s="1">
        <v>385</v>
      </c>
      <c r="E39" s="53">
        <v>0.74520000000000008</v>
      </c>
      <c r="F39" s="53">
        <v>0.34913689885432264</v>
      </c>
    </row>
    <row r="40" spans="1:6" x14ac:dyDescent="0.25">
      <c r="A40" s="3">
        <f t="shared" si="0"/>
        <v>334.5</v>
      </c>
      <c r="B40" s="1">
        <v>1245</v>
      </c>
      <c r="C40" s="1">
        <v>0.53800000000000003</v>
      </c>
      <c r="D40" s="1">
        <v>385</v>
      </c>
      <c r="E40" s="53">
        <v>0.35220000000000029</v>
      </c>
      <c r="F40" s="53">
        <v>0.22930045399874732</v>
      </c>
    </row>
    <row r="41" spans="1:6" x14ac:dyDescent="0.25">
      <c r="A41" s="3">
        <f t="shared" si="0"/>
        <v>344.5</v>
      </c>
      <c r="B41" s="1">
        <v>1264</v>
      </c>
      <c r="C41" s="1">
        <v>0.53400000000000003</v>
      </c>
      <c r="D41" s="1">
        <v>384.5</v>
      </c>
      <c r="E41" s="53">
        <v>0.27170000000000005</v>
      </c>
      <c r="F41" s="53">
        <v>0.27818181493467797</v>
      </c>
    </row>
    <row r="42" spans="1:6" x14ac:dyDescent="0.25">
      <c r="A42" s="3">
        <v>352.5</v>
      </c>
      <c r="B42" s="1">
        <v>1279</v>
      </c>
      <c r="C42" s="1">
        <v>0.53300000000000003</v>
      </c>
      <c r="D42" s="1">
        <v>385</v>
      </c>
      <c r="E42" s="53">
        <v>0.96739999999999959</v>
      </c>
      <c r="F42" s="53">
        <v>0.33239223581572075</v>
      </c>
    </row>
    <row r="43" spans="1:6" x14ac:dyDescent="0.25">
      <c r="A43" s="3">
        <v>361.5</v>
      </c>
      <c r="B43" s="1">
        <v>1297</v>
      </c>
      <c r="C43" s="1">
        <v>0.51200000000000001</v>
      </c>
      <c r="D43" s="1">
        <v>385.5</v>
      </c>
      <c r="E43" s="53">
        <v>0.73809999999999976</v>
      </c>
      <c r="F43" s="53">
        <v>0.27568530698727711</v>
      </c>
    </row>
    <row r="44" spans="1:6" x14ac:dyDescent="0.25">
      <c r="A44" s="3">
        <f t="shared" si="0"/>
        <v>371.5</v>
      </c>
      <c r="B44" s="1">
        <v>1317</v>
      </c>
      <c r="C44" s="1">
        <v>0.51200000000000001</v>
      </c>
      <c r="D44" s="1">
        <v>385</v>
      </c>
      <c r="E44" s="53">
        <v>0.44810000000000016</v>
      </c>
      <c r="F44" s="53">
        <v>0.21248688805160221</v>
      </c>
    </row>
    <row r="45" spans="1:6" x14ac:dyDescent="0.25">
      <c r="A45" s="3">
        <f t="shared" si="0"/>
        <v>381.5</v>
      </c>
      <c r="B45" s="1">
        <v>1336</v>
      </c>
      <c r="C45" s="1">
        <v>0.51900000000000002</v>
      </c>
      <c r="D45" s="1">
        <v>384.5</v>
      </c>
      <c r="E45" s="53">
        <v>0.29029999999999978</v>
      </c>
      <c r="F45" s="53">
        <v>0.19509085338241539</v>
      </c>
    </row>
    <row r="46" spans="1:6" x14ac:dyDescent="0.25">
      <c r="A46" s="3">
        <f t="shared" si="0"/>
        <v>391.5</v>
      </c>
      <c r="B46" s="1">
        <v>1356</v>
      </c>
      <c r="C46" s="1">
        <v>0.52300000000000002</v>
      </c>
      <c r="D46" s="1">
        <v>385</v>
      </c>
      <c r="E46" s="53">
        <v>0.15329999999999977</v>
      </c>
      <c r="F46" s="53">
        <v>0.17326756013722466</v>
      </c>
    </row>
    <row r="47" spans="1:6" x14ac:dyDescent="0.25">
      <c r="A47" s="3">
        <f t="shared" si="0"/>
        <v>401.5</v>
      </c>
      <c r="B47" s="1">
        <v>1375</v>
      </c>
      <c r="C47" s="1">
        <v>0.54200000000000004</v>
      </c>
      <c r="D47" s="1">
        <v>355</v>
      </c>
      <c r="E47" s="53">
        <v>0.32830000000000004</v>
      </c>
      <c r="F47" s="53">
        <v>0.21857328473578086</v>
      </c>
    </row>
    <row r="48" spans="1:6" x14ac:dyDescent="0.25">
      <c r="A48" s="3">
        <f t="shared" si="0"/>
        <v>411.5</v>
      </c>
      <c r="B48" s="1">
        <v>1394</v>
      </c>
      <c r="C48" s="1">
        <v>0.51800000000000002</v>
      </c>
      <c r="D48" s="1">
        <v>315.5</v>
      </c>
      <c r="E48" s="53">
        <v>0.61149999999999993</v>
      </c>
      <c r="F48" s="53">
        <v>0.32967269933966037</v>
      </c>
    </row>
    <row r="49" spans="1:6" x14ac:dyDescent="0.25">
      <c r="A49" s="3">
        <f t="shared" si="0"/>
        <v>421.5</v>
      </c>
      <c r="B49" s="1">
        <v>1414</v>
      </c>
      <c r="C49" s="1">
        <v>0.52800000000000002</v>
      </c>
      <c r="D49" s="1">
        <v>302</v>
      </c>
      <c r="E49" s="53">
        <v>0.32719999999999994</v>
      </c>
      <c r="F49" s="53">
        <v>0.19401181167237391</v>
      </c>
    </row>
    <row r="50" spans="1:6" x14ac:dyDescent="0.25">
      <c r="A50" s="3">
        <f t="shared" si="0"/>
        <v>431.5</v>
      </c>
      <c r="B50" s="1">
        <v>1432</v>
      </c>
      <c r="C50" s="1">
        <v>0.53200000000000003</v>
      </c>
      <c r="D50" s="1">
        <v>294</v>
      </c>
      <c r="E50" s="53">
        <v>0.28659999999999997</v>
      </c>
      <c r="F50" s="53">
        <v>0.23781057545247242</v>
      </c>
    </row>
    <row r="51" spans="1:6" x14ac:dyDescent="0.25">
      <c r="A51" s="3">
        <f t="shared" si="0"/>
        <v>441.5</v>
      </c>
      <c r="B51" s="1">
        <v>1452</v>
      </c>
      <c r="C51" s="1">
        <v>0.53900000000000003</v>
      </c>
      <c r="D51" s="1">
        <v>273.5</v>
      </c>
      <c r="E51" s="53">
        <v>1.0049999999999999</v>
      </c>
      <c r="F51" s="53">
        <v>0.40915078214495759</v>
      </c>
    </row>
    <row r="52" spans="1:6" x14ac:dyDescent="0.25">
      <c r="A52" s="3">
        <f t="shared" si="0"/>
        <v>451.5</v>
      </c>
      <c r="B52" s="1">
        <v>1470</v>
      </c>
      <c r="C52" s="1">
        <v>0.53600000000000003</v>
      </c>
      <c r="D52" s="1">
        <v>249.5</v>
      </c>
      <c r="E52" s="53">
        <v>0.88369999999999971</v>
      </c>
      <c r="F52" s="55">
        <v>0.32156435232156255</v>
      </c>
    </row>
    <row r="53" spans="1:6" x14ac:dyDescent="0.25">
      <c r="A53" s="3">
        <f>460.5</f>
        <v>460.5</v>
      </c>
      <c r="B53" s="1">
        <v>1486</v>
      </c>
      <c r="C53" s="1">
        <v>0.54300000000000004</v>
      </c>
      <c r="D53" s="1">
        <v>225</v>
      </c>
      <c r="E53" s="53">
        <v>0.88119999999999976</v>
      </c>
      <c r="F53" s="55">
        <v>0.34226570774197151</v>
      </c>
    </row>
    <row r="54" spans="1:6" x14ac:dyDescent="0.25">
      <c r="A54" s="3">
        <f t="shared" si="0"/>
        <v>470.5</v>
      </c>
      <c r="B54" s="1">
        <v>1507</v>
      </c>
      <c r="C54" s="1">
        <v>0.38800000000000001</v>
      </c>
      <c r="D54" s="1">
        <v>189</v>
      </c>
      <c r="E54" s="53">
        <v>0.24690000000000012</v>
      </c>
      <c r="F54" s="55">
        <v>0.22385911845173245</v>
      </c>
    </row>
    <row r="55" spans="1:6" x14ac:dyDescent="0.25">
      <c r="A55" s="3">
        <f t="shared" si="0"/>
        <v>480.5</v>
      </c>
      <c r="B55" s="1">
        <v>1533</v>
      </c>
      <c r="C55" s="1">
        <v>0.38900000000000001</v>
      </c>
      <c r="D55" s="1">
        <v>137</v>
      </c>
      <c r="E55" s="53">
        <v>0.20140000000000002</v>
      </c>
      <c r="F55" s="55">
        <v>0.19471305136581529</v>
      </c>
    </row>
    <row r="56" spans="1:6" x14ac:dyDescent="0.25">
      <c r="A56" s="3">
        <f t="shared" si="0"/>
        <v>490.5</v>
      </c>
      <c r="B56" s="1">
        <v>1559</v>
      </c>
      <c r="C56" s="1">
        <v>0.40100000000000002</v>
      </c>
      <c r="D56" s="1">
        <v>66</v>
      </c>
      <c r="E56" s="53">
        <v>0.45669999999999966</v>
      </c>
      <c r="F56" s="55">
        <v>0.28766965660458466</v>
      </c>
    </row>
    <row r="57" spans="1:6" x14ac:dyDescent="0.25">
      <c r="A57" s="3">
        <f t="shared" si="0"/>
        <v>500.5</v>
      </c>
      <c r="B57" s="1">
        <v>1585</v>
      </c>
      <c r="C57" s="1">
        <v>0.38700000000000001</v>
      </c>
      <c r="D57" s="1">
        <v>16</v>
      </c>
      <c r="E57" s="53">
        <v>0.59860000000000024</v>
      </c>
      <c r="F57" s="55">
        <v>0.2547418331707898</v>
      </c>
    </row>
    <row r="58" spans="1:6" x14ac:dyDescent="0.25">
      <c r="A58" s="3">
        <f t="shared" si="0"/>
        <v>510.5</v>
      </c>
      <c r="B58" s="1">
        <v>1610</v>
      </c>
      <c r="C58" s="1">
        <v>0.38500000000000001</v>
      </c>
      <c r="D58" s="1">
        <v>23.5</v>
      </c>
      <c r="E58" s="53">
        <v>0.24629999999999974</v>
      </c>
      <c r="F58" s="55">
        <v>0.2189351175093841</v>
      </c>
    </row>
    <row r="59" spans="1:6" x14ac:dyDescent="0.25">
      <c r="A59" s="3">
        <f t="shared" si="0"/>
        <v>520.5</v>
      </c>
      <c r="B59" s="1">
        <v>1663</v>
      </c>
      <c r="C59" s="1">
        <v>0.24199999999999999</v>
      </c>
      <c r="D59" s="1">
        <v>35.5</v>
      </c>
      <c r="E59" s="53">
        <v>0.12260000000000026</v>
      </c>
      <c r="F59" s="55">
        <v>0.16728581032426737</v>
      </c>
    </row>
    <row r="60" spans="1:6" x14ac:dyDescent="0.25">
      <c r="A60" s="3">
        <f t="shared" si="0"/>
        <v>530.5</v>
      </c>
      <c r="B60" s="1">
        <v>1697</v>
      </c>
      <c r="C60" s="1">
        <v>0.41099999999999998</v>
      </c>
      <c r="D60" s="1">
        <v>44</v>
      </c>
      <c r="E60" s="53">
        <v>0.44710000000000027</v>
      </c>
      <c r="F60" s="55">
        <v>0.27156772238850158</v>
      </c>
    </row>
    <row r="61" spans="1:6" x14ac:dyDescent="0.25">
      <c r="A61" s="3">
        <f t="shared" si="0"/>
        <v>540.5</v>
      </c>
      <c r="B61" s="1">
        <v>1721</v>
      </c>
      <c r="C61" s="1">
        <v>0.38400000000000001</v>
      </c>
      <c r="D61" s="1">
        <v>50.5</v>
      </c>
      <c r="E61" s="53">
        <v>0.24219999999999997</v>
      </c>
      <c r="F61" s="55">
        <v>0.21646215711044192</v>
      </c>
    </row>
    <row r="62" spans="1:6" x14ac:dyDescent="0.25">
      <c r="A62" s="3">
        <v>552.5</v>
      </c>
      <c r="B62" s="1">
        <v>1749</v>
      </c>
      <c r="C62" s="1">
        <v>0.376</v>
      </c>
      <c r="D62" s="1">
        <v>55.5</v>
      </c>
      <c r="E62" s="53">
        <v>0.90439999999999987</v>
      </c>
      <c r="F62" s="55">
        <v>0.28981939773232224</v>
      </c>
    </row>
    <row r="63" spans="1:6" x14ac:dyDescent="0.25">
      <c r="A63" s="3">
        <v>561.5</v>
      </c>
      <c r="B63" s="1">
        <v>1772</v>
      </c>
      <c r="C63" s="1">
        <v>0.38500000000000001</v>
      </c>
      <c r="D63" s="1">
        <v>61</v>
      </c>
      <c r="E63" s="53">
        <v>0.32210000000000027</v>
      </c>
      <c r="F63" s="55">
        <v>0.25450234563404406</v>
      </c>
    </row>
    <row r="64" spans="1:6" x14ac:dyDescent="0.25">
      <c r="A64" s="3">
        <f t="shared" si="0"/>
        <v>571.5</v>
      </c>
      <c r="B64" s="1">
        <v>1797</v>
      </c>
      <c r="C64" s="1">
        <v>0.39300000000000002</v>
      </c>
      <c r="D64" s="1">
        <v>65</v>
      </c>
      <c r="E64" s="53">
        <v>0.92030000000000012</v>
      </c>
      <c r="F64" s="55">
        <v>0.35649401288052207</v>
      </c>
    </row>
    <row r="65" spans="1:6" x14ac:dyDescent="0.25">
      <c r="A65" s="3">
        <f t="shared" si="0"/>
        <v>581.5</v>
      </c>
      <c r="B65" s="1">
        <v>1824</v>
      </c>
      <c r="C65" s="1">
        <v>0.39100000000000001</v>
      </c>
      <c r="D65" s="1">
        <v>67.5</v>
      </c>
      <c r="E65" s="53">
        <v>0.19569999999999999</v>
      </c>
      <c r="F65" s="55">
        <v>0.23629108331085336</v>
      </c>
    </row>
    <row r="66" spans="1:6" x14ac:dyDescent="0.25">
      <c r="A66" s="3">
        <f t="shared" si="0"/>
        <v>591.5</v>
      </c>
      <c r="B66" s="1">
        <v>1851</v>
      </c>
      <c r="C66" s="1">
        <v>0.38</v>
      </c>
      <c r="D66" s="1">
        <v>72</v>
      </c>
      <c r="E66" s="53">
        <v>0.86900000000000022</v>
      </c>
      <c r="F66" s="55">
        <v>0.3545365922613537</v>
      </c>
    </row>
    <row r="67" spans="1:6" x14ac:dyDescent="0.25">
      <c r="A67" s="3">
        <f t="shared" si="0"/>
        <v>601.5</v>
      </c>
      <c r="B67" s="1">
        <v>1878</v>
      </c>
      <c r="C67" s="1">
        <v>0.39800000000000002</v>
      </c>
      <c r="D67" s="1">
        <v>75.5</v>
      </c>
      <c r="E67" s="53">
        <v>1.2804000000000002</v>
      </c>
      <c r="F67" s="55">
        <v>0.35098420851471257</v>
      </c>
    </row>
    <row r="68" spans="1:6" x14ac:dyDescent="0.25">
      <c r="A68" s="3">
        <f t="shared" si="0"/>
        <v>611.5</v>
      </c>
      <c r="B68" s="1">
        <v>1905</v>
      </c>
      <c r="C68" s="1">
        <v>0.39300000000000002</v>
      </c>
      <c r="D68" s="1">
        <v>78.5</v>
      </c>
      <c r="E68" s="53">
        <v>1.1839999999999997</v>
      </c>
      <c r="F68" s="55">
        <v>0.41330590307270532</v>
      </c>
    </row>
    <row r="69" spans="1:6" x14ac:dyDescent="0.25">
      <c r="A69" s="3">
        <f t="shared" si="0"/>
        <v>621.5</v>
      </c>
      <c r="B69" s="1">
        <v>1932</v>
      </c>
      <c r="C69" s="1">
        <v>0.38800000000000001</v>
      </c>
      <c r="D69" s="1">
        <v>81</v>
      </c>
      <c r="E69" s="53">
        <v>0.68230000000000013</v>
      </c>
      <c r="F69" s="55">
        <v>0.43681670047314203</v>
      </c>
    </row>
    <row r="70" spans="1:6" x14ac:dyDescent="0.25">
      <c r="A70" s="3">
        <f t="shared" si="0"/>
        <v>631.5</v>
      </c>
      <c r="B70" s="1">
        <v>1960</v>
      </c>
      <c r="C70" s="1">
        <v>0.376</v>
      </c>
      <c r="D70" s="1">
        <v>83</v>
      </c>
      <c r="E70" s="54">
        <v>1.0893999999999999</v>
      </c>
      <c r="F70" s="55">
        <v>0.31472020833823233</v>
      </c>
    </row>
    <row r="71" spans="1:6" x14ac:dyDescent="0.25">
      <c r="A71" s="3">
        <f t="shared" si="0"/>
        <v>641.5</v>
      </c>
      <c r="B71" s="1">
        <v>1987</v>
      </c>
      <c r="C71" s="1">
        <v>0.39600000000000002</v>
      </c>
      <c r="D71" s="1">
        <v>85.5</v>
      </c>
      <c r="E71" s="54">
        <v>1.3317000000000001</v>
      </c>
      <c r="F71" s="55">
        <v>0.32076482827604913</v>
      </c>
    </row>
    <row r="72" spans="1:6" x14ac:dyDescent="0.25">
      <c r="A72" s="18">
        <v>650.5</v>
      </c>
      <c r="B72" s="1">
        <v>2012</v>
      </c>
      <c r="C72" s="1">
        <v>0.38100000000000001</v>
      </c>
      <c r="D72" s="1">
        <v>88</v>
      </c>
      <c r="E72" s="54">
        <v>0.68249999999999966</v>
      </c>
      <c r="F72" s="55">
        <v>0.29440484820238844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72"/>
  <sheetViews>
    <sheetView zoomScale="59" zoomScaleNormal="59" workbookViewId="0">
      <selection activeCell="AY2" sqref="AY2:AY3"/>
    </sheetView>
  </sheetViews>
  <sheetFormatPr defaultRowHeight="15" x14ac:dyDescent="0.25"/>
  <cols>
    <col min="1" max="3" width="8.28515625" bestFit="1" customWidth="1"/>
    <col min="4" max="4" width="8.28515625" style="10" bestFit="1" customWidth="1"/>
    <col min="5" max="49" width="8.5703125" bestFit="1" customWidth="1"/>
  </cols>
  <sheetData>
    <row r="1" spans="1:50" ht="162.75" x14ac:dyDescent="0.25">
      <c r="A1" s="11" t="s">
        <v>0</v>
      </c>
      <c r="B1" s="6" t="s">
        <v>25</v>
      </c>
      <c r="C1" s="6" t="s">
        <v>26</v>
      </c>
      <c r="D1" s="9" t="s">
        <v>72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  <c r="M1" s="7" t="s">
        <v>35</v>
      </c>
      <c r="N1" s="7" t="s">
        <v>36</v>
      </c>
      <c r="O1" s="7" t="s">
        <v>37</v>
      </c>
      <c r="P1" s="7" t="s">
        <v>38</v>
      </c>
      <c r="Q1" s="7" t="s">
        <v>39</v>
      </c>
      <c r="R1" s="7" t="s">
        <v>40</v>
      </c>
      <c r="S1" s="7" t="s">
        <v>41</v>
      </c>
      <c r="T1" s="7" t="s">
        <v>42</v>
      </c>
      <c r="U1" s="7" t="s">
        <v>43</v>
      </c>
      <c r="V1" s="7" t="s">
        <v>44</v>
      </c>
      <c r="W1" s="7" t="s">
        <v>45</v>
      </c>
      <c r="X1" s="7" t="s">
        <v>46</v>
      </c>
      <c r="Y1" s="7" t="s">
        <v>47</v>
      </c>
      <c r="Z1" s="7" t="s">
        <v>48</v>
      </c>
      <c r="AA1" s="7" t="s">
        <v>49</v>
      </c>
      <c r="AB1" s="8" t="s">
        <v>50</v>
      </c>
      <c r="AC1" s="7" t="s">
        <v>51</v>
      </c>
      <c r="AD1" s="7" t="s">
        <v>52</v>
      </c>
      <c r="AE1" s="7" t="s">
        <v>53</v>
      </c>
      <c r="AF1" s="7" t="s">
        <v>54</v>
      </c>
      <c r="AG1" s="7" t="s">
        <v>55</v>
      </c>
      <c r="AH1" s="7" t="s">
        <v>56</v>
      </c>
      <c r="AI1" s="7" t="s">
        <v>57</v>
      </c>
      <c r="AJ1" s="7" t="s">
        <v>58</v>
      </c>
      <c r="AK1" s="7" t="s">
        <v>59</v>
      </c>
      <c r="AL1" s="7" t="s">
        <v>60</v>
      </c>
      <c r="AM1" s="7" t="s">
        <v>61</v>
      </c>
      <c r="AN1" s="7" t="s">
        <v>62</v>
      </c>
      <c r="AO1" s="7" t="s">
        <v>63</v>
      </c>
      <c r="AP1" s="7" t="s">
        <v>64</v>
      </c>
      <c r="AQ1" s="7" t="s">
        <v>65</v>
      </c>
      <c r="AR1" s="7" t="s">
        <v>66</v>
      </c>
      <c r="AS1" s="7" t="s">
        <v>67</v>
      </c>
      <c r="AT1" s="7" t="s">
        <v>68</v>
      </c>
      <c r="AU1" s="7" t="s">
        <v>69</v>
      </c>
      <c r="AV1" s="7" t="s">
        <v>70</v>
      </c>
      <c r="AW1" s="13" t="s">
        <v>71</v>
      </c>
      <c r="AX1" s="35" t="s">
        <v>73</v>
      </c>
    </row>
    <row r="2" spans="1:50" x14ac:dyDescent="0.25">
      <c r="A2" s="12" t="s">
        <v>1</v>
      </c>
      <c r="B2" s="2" t="s">
        <v>2</v>
      </c>
      <c r="C2" s="3">
        <v>1.5</v>
      </c>
      <c r="D2" s="1">
        <v>-66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5">
        <v>0</v>
      </c>
      <c r="N2" s="5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 s="4">
        <v>0</v>
      </c>
      <c r="AJ2" s="4">
        <v>0</v>
      </c>
      <c r="AK2" s="4">
        <v>0</v>
      </c>
      <c r="AL2" s="4">
        <v>0</v>
      </c>
      <c r="AM2" s="4">
        <v>0</v>
      </c>
      <c r="AN2" s="4">
        <v>0</v>
      </c>
      <c r="AO2" s="1">
        <v>0</v>
      </c>
      <c r="AP2" s="4">
        <v>0</v>
      </c>
      <c r="AQ2" s="1">
        <v>0</v>
      </c>
      <c r="AR2" s="4">
        <v>0</v>
      </c>
      <c r="AS2" s="3">
        <v>0</v>
      </c>
      <c r="AT2" s="1">
        <v>0</v>
      </c>
      <c r="AU2" s="4">
        <v>0</v>
      </c>
      <c r="AV2" s="4">
        <v>0</v>
      </c>
      <c r="AW2" s="14">
        <v>0</v>
      </c>
      <c r="AX2" s="34">
        <f>SUM(Table1[[#This Row],[Astrononion echolsi]:[Trochammina multiloculata]])</f>
        <v>0</v>
      </c>
    </row>
    <row r="3" spans="1:50" x14ac:dyDescent="0.25">
      <c r="A3" s="12" t="s">
        <v>1</v>
      </c>
      <c r="B3" s="2" t="s">
        <v>3</v>
      </c>
      <c r="C3" s="3">
        <f>C2+9</f>
        <v>10.5</v>
      </c>
      <c r="D3" s="1">
        <v>-26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1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4">
        <v>0</v>
      </c>
      <c r="AK3" s="4">
        <v>0</v>
      </c>
      <c r="AL3" s="4">
        <v>0</v>
      </c>
      <c r="AM3" s="4">
        <v>0</v>
      </c>
      <c r="AN3" s="4">
        <v>0</v>
      </c>
      <c r="AO3" s="4">
        <v>1</v>
      </c>
      <c r="AP3" s="4">
        <v>0</v>
      </c>
      <c r="AQ3" s="4">
        <v>1</v>
      </c>
      <c r="AR3" s="4">
        <v>0</v>
      </c>
      <c r="AS3" s="4">
        <v>0</v>
      </c>
      <c r="AT3" s="4">
        <v>0</v>
      </c>
      <c r="AU3" s="4">
        <v>0</v>
      </c>
      <c r="AV3" s="4">
        <v>0</v>
      </c>
      <c r="AW3" s="15">
        <v>1</v>
      </c>
      <c r="AX3" s="1">
        <f>SUM(Table1[[#This Row],[Astrononion echolsi]:[Trochammina multiloculata]])</f>
        <v>3</v>
      </c>
    </row>
    <row r="4" spans="1:50" x14ac:dyDescent="0.25">
      <c r="A4" s="12" t="s">
        <v>1</v>
      </c>
      <c r="B4" s="2" t="s">
        <v>4</v>
      </c>
      <c r="C4" s="3">
        <v>15.5</v>
      </c>
      <c r="D4" s="1">
        <v>50</v>
      </c>
      <c r="E4" s="4">
        <f>0</f>
        <v>0</v>
      </c>
      <c r="F4" s="4">
        <f>0</f>
        <v>0</v>
      </c>
      <c r="G4" s="4">
        <f>0</f>
        <v>0</v>
      </c>
      <c r="H4" s="4">
        <f>0</f>
        <v>0</v>
      </c>
      <c r="I4" s="4">
        <f>0</f>
        <v>0</v>
      </c>
      <c r="J4" s="4">
        <f>0</f>
        <v>0</v>
      </c>
      <c r="K4" s="4">
        <f>0</f>
        <v>0</v>
      </c>
      <c r="L4" s="4">
        <f>0</f>
        <v>0</v>
      </c>
      <c r="M4" s="4">
        <f>26</f>
        <v>26</v>
      </c>
      <c r="N4" s="4">
        <f>0</f>
        <v>0</v>
      </c>
      <c r="O4" s="4">
        <f>0</f>
        <v>0</v>
      </c>
      <c r="P4" s="4">
        <f>1</f>
        <v>1</v>
      </c>
      <c r="Q4" s="4">
        <f>0</f>
        <v>0</v>
      </c>
      <c r="R4" s="4">
        <f>0</f>
        <v>0</v>
      </c>
      <c r="S4" s="4">
        <f>0</f>
        <v>0</v>
      </c>
      <c r="T4" s="4">
        <f>0</f>
        <v>0</v>
      </c>
      <c r="U4" s="4">
        <f>0</f>
        <v>0</v>
      </c>
      <c r="V4" s="4">
        <f>0</f>
        <v>0</v>
      </c>
      <c r="W4" s="4">
        <f>0</f>
        <v>0</v>
      </c>
      <c r="X4" s="4">
        <f>0</f>
        <v>0</v>
      </c>
      <c r="Y4" s="4">
        <f>0</f>
        <v>0</v>
      </c>
      <c r="Z4" s="4">
        <f>0</f>
        <v>0</v>
      </c>
      <c r="AA4" s="4">
        <f>0</f>
        <v>0</v>
      </c>
      <c r="AB4" s="4">
        <f>0</f>
        <v>0</v>
      </c>
      <c r="AC4" s="4">
        <f>0</f>
        <v>0</v>
      </c>
      <c r="AD4" s="4">
        <f>0</f>
        <v>0</v>
      </c>
      <c r="AE4" s="4">
        <f>1</f>
        <v>1</v>
      </c>
      <c r="AF4" s="4">
        <f>0</f>
        <v>0</v>
      </c>
      <c r="AG4" s="4">
        <f>0</f>
        <v>0</v>
      </c>
      <c r="AH4" s="4">
        <f>0</f>
        <v>0</v>
      </c>
      <c r="AI4" s="4">
        <f>0</f>
        <v>0</v>
      </c>
      <c r="AJ4" s="4">
        <f>0</f>
        <v>0</v>
      </c>
      <c r="AK4" s="4">
        <f>0</f>
        <v>0</v>
      </c>
      <c r="AL4" s="4">
        <f>0</f>
        <v>0</v>
      </c>
      <c r="AM4" s="4">
        <f>2</f>
        <v>2</v>
      </c>
      <c r="AN4" s="4">
        <f>0</f>
        <v>0</v>
      </c>
      <c r="AO4" s="4">
        <f>3</f>
        <v>3</v>
      </c>
      <c r="AP4" s="4">
        <f>0</f>
        <v>0</v>
      </c>
      <c r="AQ4" s="4">
        <f>7</f>
        <v>7</v>
      </c>
      <c r="AR4" s="4">
        <f>0</f>
        <v>0</v>
      </c>
      <c r="AS4" s="4">
        <f>0</f>
        <v>0</v>
      </c>
      <c r="AT4" s="4">
        <f>0</f>
        <v>0</v>
      </c>
      <c r="AU4" s="4">
        <f>0</f>
        <v>0</v>
      </c>
      <c r="AV4" s="4">
        <f>0</f>
        <v>0</v>
      </c>
      <c r="AW4" s="15">
        <f>5</f>
        <v>5</v>
      </c>
      <c r="AX4" s="1">
        <f>SUM(Table1[[#This Row],[Astrononion echolsi]:[Trochammina multiloculata]])</f>
        <v>40</v>
      </c>
    </row>
    <row r="5" spans="1:50" x14ac:dyDescent="0.25">
      <c r="A5" s="12" t="s">
        <v>1</v>
      </c>
      <c r="B5" s="2" t="s">
        <v>5</v>
      </c>
      <c r="C5" s="3">
        <f>C3+10</f>
        <v>20.5</v>
      </c>
      <c r="D5" s="1">
        <v>145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8</v>
      </c>
      <c r="N5" s="3">
        <v>0</v>
      </c>
      <c r="O5" s="3">
        <v>0</v>
      </c>
      <c r="P5" s="3">
        <v>1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4">
        <v>3</v>
      </c>
      <c r="AP5" s="3">
        <v>0</v>
      </c>
      <c r="AQ5" s="4">
        <v>1</v>
      </c>
      <c r="AR5" s="3">
        <v>0</v>
      </c>
      <c r="AS5" s="4">
        <v>0</v>
      </c>
      <c r="AT5" s="3">
        <v>0</v>
      </c>
      <c r="AU5" s="3">
        <v>0</v>
      </c>
      <c r="AV5" s="3">
        <v>0</v>
      </c>
      <c r="AW5" s="15">
        <v>0</v>
      </c>
      <c r="AX5" s="1">
        <f>SUM(Table1[[#This Row],[Astrononion echolsi]:[Trochammina multiloculata]])</f>
        <v>13</v>
      </c>
    </row>
    <row r="6" spans="1:50" x14ac:dyDescent="0.25">
      <c r="A6" s="12" t="s">
        <v>1</v>
      </c>
      <c r="B6" s="2" t="s">
        <v>6</v>
      </c>
      <c r="C6" s="3">
        <v>25.5</v>
      </c>
      <c r="D6" s="1">
        <v>258</v>
      </c>
      <c r="E6" s="3">
        <f>0</f>
        <v>0</v>
      </c>
      <c r="F6" s="3">
        <f>0</f>
        <v>0</v>
      </c>
      <c r="G6" s="3">
        <f>0</f>
        <v>0</v>
      </c>
      <c r="H6" s="3">
        <f>0</f>
        <v>0</v>
      </c>
      <c r="I6" s="3">
        <f>0</f>
        <v>0</v>
      </c>
      <c r="J6" s="3">
        <f>0</f>
        <v>0</v>
      </c>
      <c r="K6" s="3">
        <f>0</f>
        <v>0</v>
      </c>
      <c r="L6" s="3">
        <f>0</f>
        <v>0</v>
      </c>
      <c r="M6" s="3">
        <f>0</f>
        <v>0</v>
      </c>
      <c r="N6" s="3">
        <f>0</f>
        <v>0</v>
      </c>
      <c r="O6" s="3">
        <f>0</f>
        <v>0</v>
      </c>
      <c r="P6" s="3">
        <f>1</f>
        <v>1</v>
      </c>
      <c r="Q6" s="3">
        <f>0</f>
        <v>0</v>
      </c>
      <c r="R6" s="3">
        <f>0</f>
        <v>0</v>
      </c>
      <c r="S6" s="3">
        <f>0</f>
        <v>0</v>
      </c>
      <c r="T6" s="3">
        <f>0</f>
        <v>0</v>
      </c>
      <c r="U6" s="3">
        <f>0</f>
        <v>0</v>
      </c>
      <c r="V6" s="3">
        <f>0</f>
        <v>0</v>
      </c>
      <c r="W6" s="3">
        <f>0</f>
        <v>0</v>
      </c>
      <c r="X6" s="3">
        <f>0</f>
        <v>0</v>
      </c>
      <c r="Y6" s="3">
        <f>0</f>
        <v>0</v>
      </c>
      <c r="Z6" s="3">
        <f>0</f>
        <v>0</v>
      </c>
      <c r="AA6" s="3">
        <f>0</f>
        <v>0</v>
      </c>
      <c r="AB6" s="3">
        <f>0</f>
        <v>0</v>
      </c>
      <c r="AC6" s="3">
        <f>0</f>
        <v>0</v>
      </c>
      <c r="AD6" s="3">
        <f>0</f>
        <v>0</v>
      </c>
      <c r="AE6" s="3">
        <f>0</f>
        <v>0</v>
      </c>
      <c r="AF6" s="3">
        <f>0</f>
        <v>0</v>
      </c>
      <c r="AG6" s="3">
        <f>0</f>
        <v>0</v>
      </c>
      <c r="AH6" s="3">
        <f>0</f>
        <v>0</v>
      </c>
      <c r="AI6" s="3">
        <f>0</f>
        <v>0</v>
      </c>
      <c r="AJ6" s="3">
        <f>0</f>
        <v>0</v>
      </c>
      <c r="AK6" s="3">
        <f>0</f>
        <v>0</v>
      </c>
      <c r="AL6" s="3">
        <f>0</f>
        <v>0</v>
      </c>
      <c r="AM6" s="3">
        <f>0</f>
        <v>0</v>
      </c>
      <c r="AN6" s="3">
        <f>1</f>
        <v>1</v>
      </c>
      <c r="AO6" s="4">
        <f>1</f>
        <v>1</v>
      </c>
      <c r="AP6" s="3">
        <f>0</f>
        <v>0</v>
      </c>
      <c r="AQ6" s="4">
        <f>2</f>
        <v>2</v>
      </c>
      <c r="AR6" s="3">
        <f>0</f>
        <v>0</v>
      </c>
      <c r="AS6" s="4">
        <f>0</f>
        <v>0</v>
      </c>
      <c r="AT6" s="3">
        <f>0</f>
        <v>0</v>
      </c>
      <c r="AU6" s="3">
        <f>0</f>
        <v>0</v>
      </c>
      <c r="AV6" s="3">
        <f>0</f>
        <v>0</v>
      </c>
      <c r="AW6" s="15">
        <f>1</f>
        <v>1</v>
      </c>
      <c r="AX6" s="1">
        <f>SUM(Table1[[#This Row],[Astrononion echolsi]:[Trochammina multiloculata]])</f>
        <v>5</v>
      </c>
    </row>
    <row r="7" spans="1:50" x14ac:dyDescent="0.25">
      <c r="A7" s="12" t="s">
        <v>1</v>
      </c>
      <c r="B7" s="2" t="s">
        <v>7</v>
      </c>
      <c r="C7" s="3">
        <f>C5+10</f>
        <v>30.5</v>
      </c>
      <c r="D7" s="1">
        <v>372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1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4">
        <v>0</v>
      </c>
      <c r="AM7" s="4">
        <v>0</v>
      </c>
      <c r="AN7" s="1">
        <v>0</v>
      </c>
      <c r="AO7" s="3">
        <v>2</v>
      </c>
      <c r="AP7" s="4">
        <v>0</v>
      </c>
      <c r="AQ7" s="1">
        <v>0</v>
      </c>
      <c r="AR7" s="4">
        <v>0</v>
      </c>
      <c r="AS7" s="4">
        <v>0</v>
      </c>
      <c r="AT7" s="4">
        <v>0</v>
      </c>
      <c r="AU7" s="4">
        <v>0</v>
      </c>
      <c r="AV7" s="4">
        <v>0</v>
      </c>
      <c r="AW7" s="15">
        <v>0</v>
      </c>
      <c r="AX7" s="1">
        <f>SUM(Table1[[#This Row],[Astrononion echolsi]:[Trochammina multiloculata]])</f>
        <v>3</v>
      </c>
    </row>
    <row r="8" spans="1:50" x14ac:dyDescent="0.25">
      <c r="A8" s="12" t="s">
        <v>8</v>
      </c>
      <c r="B8" s="2" t="s">
        <v>9</v>
      </c>
      <c r="C8" s="3">
        <v>35.5</v>
      </c>
      <c r="D8" s="1">
        <v>478</v>
      </c>
      <c r="E8" s="4">
        <f>0</f>
        <v>0</v>
      </c>
      <c r="F8" s="4">
        <f>0</f>
        <v>0</v>
      </c>
      <c r="G8" s="4">
        <f>0</f>
        <v>0</v>
      </c>
      <c r="H8" s="4">
        <f>0</f>
        <v>0</v>
      </c>
      <c r="I8" s="4">
        <f>0</f>
        <v>0</v>
      </c>
      <c r="J8" s="4">
        <f>0</f>
        <v>0</v>
      </c>
      <c r="K8" s="4">
        <f>0</f>
        <v>0</v>
      </c>
      <c r="L8" s="4">
        <f>0</f>
        <v>0</v>
      </c>
      <c r="M8" s="4">
        <f>12</f>
        <v>12</v>
      </c>
      <c r="N8" s="4">
        <f>0</f>
        <v>0</v>
      </c>
      <c r="O8" s="4">
        <f>0</f>
        <v>0</v>
      </c>
      <c r="P8" s="4">
        <f>2</f>
        <v>2</v>
      </c>
      <c r="Q8" s="4">
        <f>0</f>
        <v>0</v>
      </c>
      <c r="R8" s="4">
        <f>0</f>
        <v>0</v>
      </c>
      <c r="S8" s="4">
        <f>0</f>
        <v>0</v>
      </c>
      <c r="T8" s="4">
        <f>0</f>
        <v>0</v>
      </c>
      <c r="U8" s="4">
        <f>0</f>
        <v>0</v>
      </c>
      <c r="V8" s="4">
        <f>0</f>
        <v>0</v>
      </c>
      <c r="W8" s="4">
        <f>0</f>
        <v>0</v>
      </c>
      <c r="X8" s="4">
        <f>0</f>
        <v>0</v>
      </c>
      <c r="Y8" s="4">
        <f>0</f>
        <v>0</v>
      </c>
      <c r="Z8" s="4">
        <f>0</f>
        <v>0</v>
      </c>
      <c r="AA8" s="4">
        <f>0</f>
        <v>0</v>
      </c>
      <c r="AB8" s="4">
        <f>0</f>
        <v>0</v>
      </c>
      <c r="AC8" s="4">
        <f>0</f>
        <v>0</v>
      </c>
      <c r="AD8" s="4">
        <f>0</f>
        <v>0</v>
      </c>
      <c r="AE8" s="4">
        <f>4</f>
        <v>4</v>
      </c>
      <c r="AF8" s="4">
        <f>0</f>
        <v>0</v>
      </c>
      <c r="AG8" s="4">
        <f>0</f>
        <v>0</v>
      </c>
      <c r="AH8" s="4">
        <f>0</f>
        <v>0</v>
      </c>
      <c r="AI8" s="4">
        <f>0</f>
        <v>0</v>
      </c>
      <c r="AJ8" s="4">
        <f>0</f>
        <v>0</v>
      </c>
      <c r="AK8" s="4">
        <f>0</f>
        <v>0</v>
      </c>
      <c r="AL8" s="4">
        <f>0</f>
        <v>0</v>
      </c>
      <c r="AM8" s="4">
        <f>3</f>
        <v>3</v>
      </c>
      <c r="AN8" s="1">
        <f>2</f>
        <v>2</v>
      </c>
      <c r="AO8" s="3">
        <f>2</f>
        <v>2</v>
      </c>
      <c r="AP8" s="4">
        <f>0</f>
        <v>0</v>
      </c>
      <c r="AQ8" s="1">
        <f>2</f>
        <v>2</v>
      </c>
      <c r="AR8" s="4">
        <f>0</f>
        <v>0</v>
      </c>
      <c r="AS8" s="4">
        <f>0</f>
        <v>0</v>
      </c>
      <c r="AT8" s="4">
        <f>0</f>
        <v>0</v>
      </c>
      <c r="AU8" s="4">
        <f>0</f>
        <v>0</v>
      </c>
      <c r="AV8" s="4">
        <f>0</f>
        <v>0</v>
      </c>
      <c r="AW8" s="15">
        <f>1</f>
        <v>1</v>
      </c>
      <c r="AX8" s="1">
        <f>SUM(Table1[[#This Row],[Astrononion echolsi]:[Trochammina multiloculata]])</f>
        <v>27</v>
      </c>
    </row>
    <row r="9" spans="1:50" x14ac:dyDescent="0.25">
      <c r="A9" s="12" t="s">
        <v>1</v>
      </c>
      <c r="B9" s="2" t="s">
        <v>10</v>
      </c>
      <c r="C9" s="3">
        <f>C7+10</f>
        <v>40.5</v>
      </c>
      <c r="D9" s="1">
        <v>580</v>
      </c>
      <c r="E9" s="4">
        <v>1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12</v>
      </c>
      <c r="N9" s="4">
        <v>0</v>
      </c>
      <c r="O9" s="4">
        <v>0</v>
      </c>
      <c r="P9" s="4">
        <v>1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2</v>
      </c>
      <c r="AF9" s="4">
        <v>1</v>
      </c>
      <c r="AG9" s="4">
        <v>0</v>
      </c>
      <c r="AH9" s="4">
        <v>0</v>
      </c>
      <c r="AI9" s="4">
        <v>0</v>
      </c>
      <c r="AJ9" s="4">
        <v>0</v>
      </c>
      <c r="AK9" s="4">
        <v>0</v>
      </c>
      <c r="AL9" s="4">
        <v>0</v>
      </c>
      <c r="AM9" s="4">
        <v>4</v>
      </c>
      <c r="AN9" s="4">
        <v>1</v>
      </c>
      <c r="AO9" s="4">
        <v>4</v>
      </c>
      <c r="AP9" s="4">
        <v>0</v>
      </c>
      <c r="AQ9" s="4">
        <v>5</v>
      </c>
      <c r="AR9" s="4">
        <v>0</v>
      </c>
      <c r="AS9" s="4">
        <v>0</v>
      </c>
      <c r="AT9" s="4">
        <v>0</v>
      </c>
      <c r="AU9" s="4">
        <v>0</v>
      </c>
      <c r="AV9" s="4">
        <v>0</v>
      </c>
      <c r="AW9" s="15">
        <v>8</v>
      </c>
      <c r="AX9" s="1">
        <f>SUM(Table1[[#This Row],[Astrononion echolsi]:[Trochammina multiloculata]])</f>
        <v>31</v>
      </c>
    </row>
    <row r="10" spans="1:50" x14ac:dyDescent="0.25">
      <c r="A10" s="12" t="s">
        <v>1</v>
      </c>
      <c r="B10" s="2" t="s">
        <v>11</v>
      </c>
      <c r="C10" s="3">
        <f>C9+10</f>
        <v>50.5</v>
      </c>
      <c r="D10" s="1">
        <v>679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31</v>
      </c>
      <c r="N10" s="4">
        <v>0</v>
      </c>
      <c r="O10" s="4">
        <v>0</v>
      </c>
      <c r="P10" s="4">
        <v>2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1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v>0</v>
      </c>
      <c r="AL10" s="4">
        <v>0</v>
      </c>
      <c r="AM10" s="4">
        <v>4</v>
      </c>
      <c r="AN10" s="4">
        <v>0</v>
      </c>
      <c r="AO10" s="4">
        <v>5</v>
      </c>
      <c r="AP10" s="4">
        <v>0</v>
      </c>
      <c r="AQ10" s="4">
        <v>6</v>
      </c>
      <c r="AR10" s="4">
        <v>0</v>
      </c>
      <c r="AS10" s="4">
        <v>0</v>
      </c>
      <c r="AT10" s="4">
        <v>0</v>
      </c>
      <c r="AU10" s="4">
        <v>0</v>
      </c>
      <c r="AV10" s="4">
        <v>0</v>
      </c>
      <c r="AW10" s="15">
        <v>2</v>
      </c>
      <c r="AX10" s="1">
        <f>SUM(Table1[[#This Row],[Astrononion echolsi]:[Trochammina multiloculata]])</f>
        <v>49</v>
      </c>
    </row>
    <row r="11" spans="1:50" x14ac:dyDescent="0.25">
      <c r="A11" s="12" t="s">
        <v>1</v>
      </c>
      <c r="B11" s="2" t="s">
        <v>12</v>
      </c>
      <c r="C11" s="3">
        <f>C10+10</f>
        <v>60.5</v>
      </c>
      <c r="D11" s="1">
        <v>691</v>
      </c>
      <c r="E11" s="4">
        <v>1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19</v>
      </c>
      <c r="N11" s="4">
        <v>0</v>
      </c>
      <c r="O11" s="4">
        <v>5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1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  <c r="AM11" s="4">
        <v>0</v>
      </c>
      <c r="AN11" s="4">
        <v>1</v>
      </c>
      <c r="AO11" s="4">
        <v>2</v>
      </c>
      <c r="AP11" s="4">
        <v>0</v>
      </c>
      <c r="AQ11" s="4">
        <v>2</v>
      </c>
      <c r="AR11" s="4">
        <v>0</v>
      </c>
      <c r="AS11" s="4">
        <v>0</v>
      </c>
      <c r="AT11" s="4">
        <v>0</v>
      </c>
      <c r="AU11" s="4">
        <v>0</v>
      </c>
      <c r="AV11" s="4">
        <v>0</v>
      </c>
      <c r="AW11" s="15">
        <v>0</v>
      </c>
      <c r="AX11" s="1">
        <f>SUM(Table1[[#This Row],[Astrononion echolsi]:[Trochammina multiloculata]])</f>
        <v>31</v>
      </c>
    </row>
    <row r="12" spans="1:50" x14ac:dyDescent="0.25">
      <c r="A12" s="12" t="s">
        <v>13</v>
      </c>
      <c r="B12" s="2" t="s">
        <v>2</v>
      </c>
      <c r="C12" s="3">
        <f>65.5</f>
        <v>65.5</v>
      </c>
      <c r="D12" s="1">
        <v>696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1</v>
      </c>
      <c r="AK12" s="4">
        <v>0</v>
      </c>
      <c r="AL12" s="4">
        <v>0</v>
      </c>
      <c r="AM12" s="4">
        <v>0</v>
      </c>
      <c r="AN12" s="4">
        <v>1</v>
      </c>
      <c r="AO12" s="4">
        <v>9</v>
      </c>
      <c r="AP12" s="4">
        <v>0</v>
      </c>
      <c r="AQ12" s="4">
        <v>5</v>
      </c>
      <c r="AR12" s="4">
        <v>0</v>
      </c>
      <c r="AS12" s="4">
        <v>0</v>
      </c>
      <c r="AT12" s="4">
        <v>0</v>
      </c>
      <c r="AU12" s="4">
        <v>0</v>
      </c>
      <c r="AV12" s="4">
        <v>0</v>
      </c>
      <c r="AW12" s="15">
        <v>0</v>
      </c>
      <c r="AX12" s="1">
        <f>SUM(Table1[[#This Row],[Astrononion echolsi]:[Trochammina multiloculata]])</f>
        <v>16</v>
      </c>
    </row>
    <row r="13" spans="1:50" x14ac:dyDescent="0.25">
      <c r="A13" s="12" t="s">
        <v>13</v>
      </c>
      <c r="B13" s="2" t="s">
        <v>3</v>
      </c>
      <c r="C13" s="3">
        <v>74.5</v>
      </c>
      <c r="D13" s="1">
        <v>708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14</v>
      </c>
      <c r="N13" s="4">
        <v>0</v>
      </c>
      <c r="O13" s="4">
        <v>0</v>
      </c>
      <c r="P13" s="4">
        <v>2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1</v>
      </c>
      <c r="AO13" s="4">
        <v>3</v>
      </c>
      <c r="AP13" s="4">
        <v>0</v>
      </c>
      <c r="AQ13" s="4">
        <v>2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15">
        <v>0</v>
      </c>
      <c r="AX13" s="1">
        <f>SUM(Table1[[#This Row],[Astrononion echolsi]:[Trochammina multiloculata]])</f>
        <v>22</v>
      </c>
    </row>
    <row r="14" spans="1:50" x14ac:dyDescent="0.25">
      <c r="A14" s="12" t="s">
        <v>13</v>
      </c>
      <c r="B14" s="2" t="s">
        <v>5</v>
      </c>
      <c r="C14" s="3">
        <f t="shared" ref="C14:C71" si="0">C13+10</f>
        <v>84.5</v>
      </c>
      <c r="D14" s="1">
        <v>727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4">
        <v>0</v>
      </c>
      <c r="AM14" s="4">
        <v>0</v>
      </c>
      <c r="AN14" s="4">
        <v>0</v>
      </c>
      <c r="AO14" s="4">
        <v>1</v>
      </c>
      <c r="AP14" s="4">
        <v>0</v>
      </c>
      <c r="AQ14" s="4">
        <v>0</v>
      </c>
      <c r="AR14" s="4">
        <v>0</v>
      </c>
      <c r="AS14" s="4">
        <v>0</v>
      </c>
      <c r="AT14" s="4">
        <v>0</v>
      </c>
      <c r="AU14" s="4">
        <v>0</v>
      </c>
      <c r="AV14" s="4">
        <v>0</v>
      </c>
      <c r="AW14" s="15">
        <v>0</v>
      </c>
      <c r="AX14" s="1">
        <f>SUM(Table1[[#This Row],[Astrononion echolsi]:[Trochammina multiloculata]])</f>
        <v>1</v>
      </c>
    </row>
    <row r="15" spans="1:50" x14ac:dyDescent="0.25">
      <c r="A15" s="12" t="s">
        <v>13</v>
      </c>
      <c r="B15" s="2" t="s">
        <v>7</v>
      </c>
      <c r="C15" s="3">
        <f t="shared" si="0"/>
        <v>94.5</v>
      </c>
      <c r="D15" s="1">
        <v>748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  <c r="AM15" s="4">
        <v>1</v>
      </c>
      <c r="AN15" s="4">
        <v>0</v>
      </c>
      <c r="AO15" s="4">
        <v>3</v>
      </c>
      <c r="AP15" s="4">
        <v>1</v>
      </c>
      <c r="AQ15" s="4">
        <v>3</v>
      </c>
      <c r="AR15" s="4">
        <v>0</v>
      </c>
      <c r="AS15" s="4">
        <v>2</v>
      </c>
      <c r="AT15" s="4">
        <v>0</v>
      </c>
      <c r="AU15" s="4">
        <v>0</v>
      </c>
      <c r="AV15" s="4">
        <v>0</v>
      </c>
      <c r="AW15" s="15">
        <v>0</v>
      </c>
      <c r="AX15" s="1">
        <f>SUM(Table1[[#This Row],[Astrononion echolsi]:[Trochammina multiloculata]])</f>
        <v>10</v>
      </c>
    </row>
    <row r="16" spans="1:50" x14ac:dyDescent="0.25">
      <c r="A16" s="12" t="s">
        <v>13</v>
      </c>
      <c r="B16" s="2" t="s">
        <v>10</v>
      </c>
      <c r="C16" s="3">
        <f t="shared" si="0"/>
        <v>104.5</v>
      </c>
      <c r="D16" s="1">
        <v>770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  <c r="AO16" s="4">
        <v>6</v>
      </c>
      <c r="AP16" s="4">
        <v>0</v>
      </c>
      <c r="AQ16" s="4">
        <v>4</v>
      </c>
      <c r="AR16" s="4">
        <v>0</v>
      </c>
      <c r="AS16" s="4">
        <v>3</v>
      </c>
      <c r="AT16" s="4">
        <v>0</v>
      </c>
      <c r="AU16" s="4">
        <v>0</v>
      </c>
      <c r="AV16" s="4">
        <v>0</v>
      </c>
      <c r="AW16" s="15">
        <v>0</v>
      </c>
      <c r="AX16" s="1">
        <f>SUM(Table1[[#This Row],[Astrononion echolsi]:[Trochammina multiloculata]])</f>
        <v>13</v>
      </c>
    </row>
    <row r="17" spans="1:50" x14ac:dyDescent="0.25">
      <c r="A17" s="12" t="s">
        <v>13</v>
      </c>
      <c r="B17" s="2" t="s">
        <v>11</v>
      </c>
      <c r="C17" s="3">
        <f t="shared" si="0"/>
        <v>114.5</v>
      </c>
      <c r="D17" s="1">
        <v>793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3</v>
      </c>
      <c r="AP17" s="4">
        <v>0</v>
      </c>
      <c r="AQ17" s="4">
        <v>1</v>
      </c>
      <c r="AR17" s="4">
        <v>0</v>
      </c>
      <c r="AS17" s="4">
        <v>0</v>
      </c>
      <c r="AT17" s="4">
        <v>0</v>
      </c>
      <c r="AU17" s="4">
        <v>0</v>
      </c>
      <c r="AV17" s="4">
        <v>0</v>
      </c>
      <c r="AW17" s="15">
        <v>0</v>
      </c>
      <c r="AX17" s="1">
        <f>SUM(Table1[[#This Row],[Astrononion echolsi]:[Trochammina multiloculata]])</f>
        <v>4</v>
      </c>
    </row>
    <row r="18" spans="1:50" x14ac:dyDescent="0.25">
      <c r="A18" s="12" t="s">
        <v>13</v>
      </c>
      <c r="B18" s="2" t="s">
        <v>12</v>
      </c>
      <c r="C18" s="3">
        <f t="shared" si="0"/>
        <v>124.5</v>
      </c>
      <c r="D18" s="1">
        <v>816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2</v>
      </c>
      <c r="AP18" s="4">
        <v>0</v>
      </c>
      <c r="AQ18" s="4">
        <v>3</v>
      </c>
      <c r="AR18" s="4">
        <v>0</v>
      </c>
      <c r="AS18" s="4">
        <v>0</v>
      </c>
      <c r="AT18" s="4">
        <v>0</v>
      </c>
      <c r="AU18" s="4">
        <v>0</v>
      </c>
      <c r="AV18" s="4">
        <v>0</v>
      </c>
      <c r="AW18" s="15">
        <v>0</v>
      </c>
      <c r="AX18" s="1">
        <f>SUM(Table1[[#This Row],[Astrononion echolsi]:[Trochammina multiloculata]])</f>
        <v>5</v>
      </c>
    </row>
    <row r="19" spans="1:50" x14ac:dyDescent="0.25">
      <c r="A19" s="12" t="s">
        <v>13</v>
      </c>
      <c r="B19" s="2" t="s">
        <v>14</v>
      </c>
      <c r="C19" s="3">
        <f t="shared" si="0"/>
        <v>134.5</v>
      </c>
      <c r="D19" s="1">
        <v>838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3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15">
        <v>0</v>
      </c>
      <c r="AX19" s="1">
        <f>SUM(Table1[[#This Row],[Astrononion echolsi]:[Trochammina multiloculata]])</f>
        <v>3</v>
      </c>
    </row>
    <row r="20" spans="1:50" x14ac:dyDescent="0.25">
      <c r="A20" s="12" t="s">
        <v>13</v>
      </c>
      <c r="B20" s="2" t="s">
        <v>15</v>
      </c>
      <c r="C20" s="3">
        <f t="shared" si="0"/>
        <v>144.5</v>
      </c>
      <c r="D20" s="1">
        <v>861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2</v>
      </c>
      <c r="AN20" s="4">
        <v>0</v>
      </c>
      <c r="AO20" s="4">
        <v>2</v>
      </c>
      <c r="AP20" s="4">
        <v>0</v>
      </c>
      <c r="AQ20" s="4">
        <v>8</v>
      </c>
      <c r="AR20" s="4">
        <v>0</v>
      </c>
      <c r="AS20" s="4">
        <v>2</v>
      </c>
      <c r="AT20" s="4">
        <v>0</v>
      </c>
      <c r="AU20" s="4">
        <v>0</v>
      </c>
      <c r="AV20" s="4">
        <v>0</v>
      </c>
      <c r="AW20" s="15">
        <v>0</v>
      </c>
      <c r="AX20" s="1">
        <f>SUM(Table1[[#This Row],[Astrononion echolsi]:[Trochammina multiloculata]])</f>
        <v>14</v>
      </c>
    </row>
    <row r="21" spans="1:50" x14ac:dyDescent="0.25">
      <c r="A21" s="12" t="s">
        <v>13</v>
      </c>
      <c r="B21" s="2" t="s">
        <v>16</v>
      </c>
      <c r="C21" s="3">
        <v>153.5</v>
      </c>
      <c r="D21" s="1">
        <v>881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  <c r="AT21" s="4">
        <v>0</v>
      </c>
      <c r="AU21" s="4">
        <v>0</v>
      </c>
      <c r="AV21" s="4">
        <v>0</v>
      </c>
      <c r="AW21" s="15">
        <v>0</v>
      </c>
      <c r="AX21" s="1">
        <f>SUM(Table1[[#This Row],[Astrononion echolsi]:[Trochammina multiloculata]])</f>
        <v>0</v>
      </c>
    </row>
    <row r="22" spans="1:50" x14ac:dyDescent="0.25">
      <c r="A22" s="12" t="s">
        <v>17</v>
      </c>
      <c r="B22" s="2" t="s">
        <v>2</v>
      </c>
      <c r="C22" s="3">
        <v>157.5</v>
      </c>
      <c r="D22" s="1">
        <v>890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1</v>
      </c>
      <c r="AN22" s="4">
        <v>1</v>
      </c>
      <c r="AO22" s="4">
        <v>2</v>
      </c>
      <c r="AP22" s="4">
        <v>0</v>
      </c>
      <c r="AQ22" s="4">
        <v>5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15">
        <v>0</v>
      </c>
      <c r="AX22" s="1">
        <f>SUM(Table1[[#This Row],[Astrononion echolsi]:[Trochammina multiloculata]])</f>
        <v>9</v>
      </c>
    </row>
    <row r="23" spans="1:50" x14ac:dyDescent="0.25">
      <c r="A23" s="12" t="s">
        <v>17</v>
      </c>
      <c r="B23" s="2" t="s">
        <v>3</v>
      </c>
      <c r="C23" s="3">
        <v>166.5</v>
      </c>
      <c r="D23" s="1">
        <v>910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1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>
        <v>2</v>
      </c>
      <c r="AN23" s="4">
        <v>1</v>
      </c>
      <c r="AO23" s="4">
        <v>7</v>
      </c>
      <c r="AP23" s="4">
        <v>0</v>
      </c>
      <c r="AQ23" s="4">
        <v>8</v>
      </c>
      <c r="AR23" s="4">
        <v>0</v>
      </c>
      <c r="AS23" s="4">
        <v>0</v>
      </c>
      <c r="AT23" s="4">
        <v>0</v>
      </c>
      <c r="AU23" s="4">
        <v>0</v>
      </c>
      <c r="AV23" s="4">
        <v>0</v>
      </c>
      <c r="AW23" s="15">
        <v>0</v>
      </c>
      <c r="AX23" s="1">
        <f>SUM(Table1[[#This Row],[Astrononion echolsi]:[Trochammina multiloculata]])</f>
        <v>19</v>
      </c>
    </row>
    <row r="24" spans="1:50" x14ac:dyDescent="0.25">
      <c r="A24" s="12" t="s">
        <v>17</v>
      </c>
      <c r="B24" s="2" t="s">
        <v>5</v>
      </c>
      <c r="C24" s="3">
        <f t="shared" si="0"/>
        <v>176.5</v>
      </c>
      <c r="D24" s="1">
        <v>931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5</v>
      </c>
      <c r="AN24" s="4">
        <v>1</v>
      </c>
      <c r="AO24" s="4">
        <v>10</v>
      </c>
      <c r="AP24" s="4">
        <v>0</v>
      </c>
      <c r="AQ24" s="4">
        <v>5</v>
      </c>
      <c r="AR24" s="4">
        <v>0</v>
      </c>
      <c r="AS24" s="4">
        <v>0</v>
      </c>
      <c r="AT24" s="4">
        <v>0</v>
      </c>
      <c r="AU24" s="4">
        <v>1</v>
      </c>
      <c r="AV24" s="4">
        <v>0</v>
      </c>
      <c r="AW24" s="15">
        <v>0</v>
      </c>
      <c r="AX24" s="1">
        <f>SUM(Table1[[#This Row],[Astrononion echolsi]:[Trochammina multiloculata]])</f>
        <v>22</v>
      </c>
    </row>
    <row r="25" spans="1:50" x14ac:dyDescent="0.25">
      <c r="A25" s="12" t="s">
        <v>17</v>
      </c>
      <c r="B25" s="2" t="s">
        <v>7</v>
      </c>
      <c r="C25" s="3">
        <f t="shared" si="0"/>
        <v>186.5</v>
      </c>
      <c r="D25" s="1">
        <v>953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2</v>
      </c>
      <c r="AN25" s="4">
        <v>0</v>
      </c>
      <c r="AO25" s="4">
        <v>3</v>
      </c>
      <c r="AP25" s="4">
        <v>0</v>
      </c>
      <c r="AQ25" s="4">
        <v>3</v>
      </c>
      <c r="AR25" s="4">
        <v>0</v>
      </c>
      <c r="AS25" s="4">
        <v>0</v>
      </c>
      <c r="AT25" s="4">
        <v>0</v>
      </c>
      <c r="AU25" s="4">
        <v>0</v>
      </c>
      <c r="AV25" s="4">
        <v>0</v>
      </c>
      <c r="AW25" s="15">
        <v>0</v>
      </c>
      <c r="AX25" s="1">
        <f>SUM(Table1[[#This Row],[Astrononion echolsi]:[Trochammina multiloculata]])</f>
        <v>8</v>
      </c>
    </row>
    <row r="26" spans="1:50" x14ac:dyDescent="0.25">
      <c r="A26" s="12" t="s">
        <v>17</v>
      </c>
      <c r="B26" s="2" t="s">
        <v>10</v>
      </c>
      <c r="C26" s="3">
        <f t="shared" si="0"/>
        <v>196.5</v>
      </c>
      <c r="D26" s="1">
        <v>974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1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">
        <v>0</v>
      </c>
      <c r="AM26" s="4">
        <v>2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0</v>
      </c>
      <c r="AW26" s="15">
        <v>0</v>
      </c>
      <c r="AX26" s="1">
        <f>SUM(Table1[[#This Row],[Astrononion echolsi]:[Trochammina multiloculata]])</f>
        <v>3</v>
      </c>
    </row>
    <row r="27" spans="1:50" x14ac:dyDescent="0.25">
      <c r="A27" s="12" t="s">
        <v>17</v>
      </c>
      <c r="B27" s="2" t="s">
        <v>11</v>
      </c>
      <c r="C27" s="3">
        <f t="shared" si="0"/>
        <v>206.5</v>
      </c>
      <c r="D27" s="1">
        <v>995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14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1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5</v>
      </c>
      <c r="AN27" s="4">
        <v>0</v>
      </c>
      <c r="AO27" s="4">
        <v>4</v>
      </c>
      <c r="AP27" s="4">
        <v>0</v>
      </c>
      <c r="AQ27" s="4">
        <v>7</v>
      </c>
      <c r="AR27" s="4">
        <v>0</v>
      </c>
      <c r="AS27" s="4">
        <v>1</v>
      </c>
      <c r="AT27" s="4">
        <v>0</v>
      </c>
      <c r="AU27" s="4">
        <v>0</v>
      </c>
      <c r="AV27" s="4">
        <v>0</v>
      </c>
      <c r="AW27" s="15">
        <v>0</v>
      </c>
      <c r="AX27" s="1">
        <f>SUM(Table1[[#This Row],[Astrononion echolsi]:[Trochammina multiloculata]])</f>
        <v>32</v>
      </c>
    </row>
    <row r="28" spans="1:50" x14ac:dyDescent="0.25">
      <c r="A28" s="12" t="s">
        <v>17</v>
      </c>
      <c r="B28" s="2" t="s">
        <v>12</v>
      </c>
      <c r="C28" s="3">
        <f t="shared" si="0"/>
        <v>216.5</v>
      </c>
      <c r="D28" s="1">
        <v>1016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6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3</v>
      </c>
      <c r="AN28" s="4">
        <v>0</v>
      </c>
      <c r="AO28" s="4">
        <v>18</v>
      </c>
      <c r="AP28" s="4">
        <v>2</v>
      </c>
      <c r="AQ28" s="4">
        <v>25</v>
      </c>
      <c r="AR28" s="4">
        <v>0</v>
      </c>
      <c r="AS28" s="4">
        <v>0</v>
      </c>
      <c r="AT28" s="4">
        <v>0</v>
      </c>
      <c r="AU28" s="4">
        <v>1</v>
      </c>
      <c r="AV28" s="4">
        <v>0</v>
      </c>
      <c r="AW28" s="15">
        <v>0</v>
      </c>
      <c r="AX28" s="1">
        <f>SUM(Table1[[#This Row],[Astrononion echolsi]:[Trochammina multiloculata]])</f>
        <v>55</v>
      </c>
    </row>
    <row r="29" spans="1:50" x14ac:dyDescent="0.25">
      <c r="A29" s="12" t="s">
        <v>17</v>
      </c>
      <c r="B29" s="2" t="s">
        <v>14</v>
      </c>
      <c r="C29" s="3">
        <f t="shared" si="0"/>
        <v>226.5</v>
      </c>
      <c r="D29" s="1">
        <v>1037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11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3</v>
      </c>
      <c r="AD29" s="4">
        <v>0</v>
      </c>
      <c r="AE29" s="4">
        <v>2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4</v>
      </c>
      <c r="AN29" s="4">
        <v>0</v>
      </c>
      <c r="AO29" s="4">
        <v>4</v>
      </c>
      <c r="AP29" s="4">
        <v>0</v>
      </c>
      <c r="AQ29" s="4">
        <v>1</v>
      </c>
      <c r="AR29" s="4">
        <v>0</v>
      </c>
      <c r="AS29" s="4">
        <v>0</v>
      </c>
      <c r="AT29" s="4">
        <v>2</v>
      </c>
      <c r="AU29" s="4">
        <v>0</v>
      </c>
      <c r="AV29" s="4">
        <v>0</v>
      </c>
      <c r="AW29" s="15">
        <v>1</v>
      </c>
      <c r="AX29" s="1">
        <f>SUM(Table1[[#This Row],[Astrononion echolsi]:[Trochammina multiloculata]])</f>
        <v>27</v>
      </c>
    </row>
    <row r="30" spans="1:50" x14ac:dyDescent="0.25">
      <c r="A30" s="12" t="s">
        <v>17</v>
      </c>
      <c r="B30" s="2" t="s">
        <v>15</v>
      </c>
      <c r="C30" s="3">
        <f t="shared" si="0"/>
        <v>236.5</v>
      </c>
      <c r="D30" s="1">
        <v>1057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76</v>
      </c>
      <c r="N30" s="4">
        <v>0</v>
      </c>
      <c r="O30" s="4">
        <v>0</v>
      </c>
      <c r="P30" s="4">
        <v>1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2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2</v>
      </c>
      <c r="AN30" s="4">
        <v>0</v>
      </c>
      <c r="AO30" s="4">
        <v>1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15">
        <v>2</v>
      </c>
      <c r="AX30" s="1">
        <f>SUM(Table1[[#This Row],[Astrononion echolsi]:[Trochammina multiloculata]])</f>
        <v>82</v>
      </c>
    </row>
    <row r="31" spans="1:50" x14ac:dyDescent="0.25">
      <c r="A31" s="12" t="s">
        <v>17</v>
      </c>
      <c r="B31" s="2" t="s">
        <v>18</v>
      </c>
      <c r="C31" s="3">
        <f t="shared" si="0"/>
        <v>246.5</v>
      </c>
      <c r="D31" s="1">
        <v>1076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10</v>
      </c>
      <c r="N31" s="4">
        <v>0</v>
      </c>
      <c r="O31" s="4">
        <v>0</v>
      </c>
      <c r="P31" s="4">
        <v>1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v>2</v>
      </c>
      <c r="AN31" s="4">
        <v>0</v>
      </c>
      <c r="AO31" s="4">
        <v>5</v>
      </c>
      <c r="AP31" s="4">
        <v>0</v>
      </c>
      <c r="AQ31" s="4">
        <v>3</v>
      </c>
      <c r="AR31" s="4">
        <v>2</v>
      </c>
      <c r="AS31" s="4">
        <v>0</v>
      </c>
      <c r="AT31" s="4">
        <v>0</v>
      </c>
      <c r="AU31" s="4">
        <v>0</v>
      </c>
      <c r="AV31" s="4">
        <v>0</v>
      </c>
      <c r="AW31" s="15">
        <v>0</v>
      </c>
      <c r="AX31" s="1">
        <f>SUM(Table1[[#This Row],[Astrononion echolsi]:[Trochammina multiloculata]])</f>
        <v>23</v>
      </c>
    </row>
    <row r="32" spans="1:50" x14ac:dyDescent="0.25">
      <c r="A32" s="12" t="s">
        <v>19</v>
      </c>
      <c r="B32" s="2" t="s">
        <v>2</v>
      </c>
      <c r="C32" s="3">
        <v>254.5</v>
      </c>
      <c r="D32" s="1">
        <v>1091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4">
        <v>0</v>
      </c>
      <c r="AM32" s="4">
        <v>3</v>
      </c>
      <c r="AN32" s="4">
        <v>1</v>
      </c>
      <c r="AO32" s="4">
        <v>3</v>
      </c>
      <c r="AP32" s="4">
        <v>1</v>
      </c>
      <c r="AQ32" s="4">
        <v>5</v>
      </c>
      <c r="AR32" s="4">
        <v>0</v>
      </c>
      <c r="AS32" s="4">
        <v>0</v>
      </c>
      <c r="AT32" s="4">
        <v>0</v>
      </c>
      <c r="AU32" s="4">
        <v>0</v>
      </c>
      <c r="AV32" s="4">
        <v>0</v>
      </c>
      <c r="AW32" s="15">
        <v>0</v>
      </c>
      <c r="AX32" s="1">
        <f>SUM(Table1[[#This Row],[Astrononion echolsi]:[Trochammina multiloculata]])</f>
        <v>13</v>
      </c>
    </row>
    <row r="33" spans="1:50" x14ac:dyDescent="0.25">
      <c r="A33" s="12" t="s">
        <v>19</v>
      </c>
      <c r="B33" s="2" t="s">
        <v>3</v>
      </c>
      <c r="C33" s="3">
        <f t="shared" si="0"/>
        <v>264.5</v>
      </c>
      <c r="D33" s="1">
        <v>1109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3</v>
      </c>
      <c r="AN33" s="4">
        <v>1</v>
      </c>
      <c r="AO33" s="4">
        <v>7</v>
      </c>
      <c r="AP33" s="4">
        <v>0</v>
      </c>
      <c r="AQ33" s="4">
        <v>4</v>
      </c>
      <c r="AR33" s="4">
        <v>0</v>
      </c>
      <c r="AS33" s="4">
        <v>1</v>
      </c>
      <c r="AT33" s="4">
        <v>0</v>
      </c>
      <c r="AU33" s="4">
        <v>0</v>
      </c>
      <c r="AV33" s="4">
        <v>0</v>
      </c>
      <c r="AW33" s="15">
        <v>0</v>
      </c>
      <c r="AX33" s="1">
        <f>SUM(Table1[[#This Row],[Astrononion echolsi]:[Trochammina multiloculata]])</f>
        <v>16</v>
      </c>
    </row>
    <row r="34" spans="1:50" x14ac:dyDescent="0.25">
      <c r="A34" s="12" t="s">
        <v>19</v>
      </c>
      <c r="B34" s="2" t="s">
        <v>5</v>
      </c>
      <c r="C34" s="3">
        <f t="shared" si="0"/>
        <v>274.5</v>
      </c>
      <c r="D34" s="1">
        <v>1129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>
        <v>3</v>
      </c>
      <c r="AN34" s="4">
        <v>1</v>
      </c>
      <c r="AO34" s="4">
        <v>4</v>
      </c>
      <c r="AP34" s="4">
        <v>0</v>
      </c>
      <c r="AQ34" s="4">
        <v>6</v>
      </c>
      <c r="AR34" s="4">
        <v>0</v>
      </c>
      <c r="AS34" s="4">
        <v>0</v>
      </c>
      <c r="AT34" s="4">
        <v>0</v>
      </c>
      <c r="AU34" s="4">
        <v>0</v>
      </c>
      <c r="AV34" s="4">
        <v>0</v>
      </c>
      <c r="AW34" s="15">
        <v>1</v>
      </c>
      <c r="AX34" s="1">
        <f>SUM(Table1[[#This Row],[Astrononion echolsi]:[Trochammina multiloculata]])</f>
        <v>14</v>
      </c>
    </row>
    <row r="35" spans="1:50" x14ac:dyDescent="0.25">
      <c r="A35" s="12" t="s">
        <v>19</v>
      </c>
      <c r="B35" s="2" t="s">
        <v>7</v>
      </c>
      <c r="C35" s="3">
        <f t="shared" si="0"/>
        <v>284.5</v>
      </c>
      <c r="D35" s="1">
        <v>1148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3</v>
      </c>
      <c r="AN35" s="4">
        <v>0</v>
      </c>
      <c r="AO35" s="4">
        <v>2</v>
      </c>
      <c r="AP35" s="4">
        <v>0</v>
      </c>
      <c r="AQ35" s="4">
        <v>1</v>
      </c>
      <c r="AR35" s="4">
        <v>0</v>
      </c>
      <c r="AS35" s="4">
        <v>2</v>
      </c>
      <c r="AT35" s="4">
        <v>0</v>
      </c>
      <c r="AU35" s="4">
        <v>0</v>
      </c>
      <c r="AV35" s="4">
        <v>0</v>
      </c>
      <c r="AW35" s="15">
        <v>0</v>
      </c>
      <c r="AX35" s="1">
        <f>SUM(Table1[[#This Row],[Astrononion echolsi]:[Trochammina multiloculata]])</f>
        <v>8</v>
      </c>
    </row>
    <row r="36" spans="1:50" x14ac:dyDescent="0.25">
      <c r="A36" s="12" t="s">
        <v>19</v>
      </c>
      <c r="B36" s="2" t="s">
        <v>10</v>
      </c>
      <c r="C36" s="3">
        <f t="shared" si="0"/>
        <v>294.5</v>
      </c>
      <c r="D36" s="1">
        <v>1167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2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4</v>
      </c>
      <c r="AN36" s="4">
        <v>0</v>
      </c>
      <c r="AO36" s="4">
        <v>1</v>
      </c>
      <c r="AP36" s="4">
        <v>0</v>
      </c>
      <c r="AQ36" s="4">
        <v>6</v>
      </c>
      <c r="AR36" s="4">
        <v>0</v>
      </c>
      <c r="AS36" s="4">
        <v>0</v>
      </c>
      <c r="AT36" s="4">
        <v>0</v>
      </c>
      <c r="AU36" s="4">
        <v>0</v>
      </c>
      <c r="AV36" s="4">
        <v>0</v>
      </c>
      <c r="AW36" s="15">
        <v>0</v>
      </c>
      <c r="AX36" s="1">
        <f>SUM(Table1[[#This Row],[Astrononion echolsi]:[Trochammina multiloculata]])</f>
        <v>13</v>
      </c>
    </row>
    <row r="37" spans="1:50" x14ac:dyDescent="0.25">
      <c r="A37" s="12" t="s">
        <v>19</v>
      </c>
      <c r="B37" s="2" t="s">
        <v>11</v>
      </c>
      <c r="C37" s="3">
        <f t="shared" si="0"/>
        <v>304.5</v>
      </c>
      <c r="D37" s="1">
        <v>1186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48</v>
      </c>
      <c r="N37" s="4">
        <v>0</v>
      </c>
      <c r="O37" s="4">
        <v>15</v>
      </c>
      <c r="P37" s="4">
        <v>2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1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1</v>
      </c>
      <c r="AJ37" s="4">
        <v>0</v>
      </c>
      <c r="AK37" s="4">
        <v>0</v>
      </c>
      <c r="AL37" s="4">
        <v>0</v>
      </c>
      <c r="AM37" s="4">
        <v>2</v>
      </c>
      <c r="AN37" s="4">
        <v>0</v>
      </c>
      <c r="AO37" s="4">
        <v>0</v>
      </c>
      <c r="AP37" s="4">
        <v>0</v>
      </c>
      <c r="AQ37" s="4">
        <v>1</v>
      </c>
      <c r="AR37" s="4">
        <v>0</v>
      </c>
      <c r="AS37" s="4">
        <v>0</v>
      </c>
      <c r="AT37" s="4">
        <v>0</v>
      </c>
      <c r="AU37" s="4">
        <v>0</v>
      </c>
      <c r="AV37" s="4">
        <v>0</v>
      </c>
      <c r="AW37" s="15">
        <v>0</v>
      </c>
      <c r="AX37" s="1">
        <f>SUM(Table1[[#This Row],[Astrononion echolsi]:[Trochammina multiloculata]])</f>
        <v>70</v>
      </c>
    </row>
    <row r="38" spans="1:50" x14ac:dyDescent="0.25">
      <c r="A38" s="12" t="s">
        <v>19</v>
      </c>
      <c r="B38" s="2" t="s">
        <v>12</v>
      </c>
      <c r="C38" s="3">
        <f t="shared" si="0"/>
        <v>314.5</v>
      </c>
      <c r="D38" s="1">
        <v>1205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1</v>
      </c>
      <c r="L38" s="4">
        <v>0</v>
      </c>
      <c r="M38" s="4">
        <v>62</v>
      </c>
      <c r="N38" s="4">
        <v>0</v>
      </c>
      <c r="O38" s="4">
        <v>0</v>
      </c>
      <c r="P38" s="4">
        <v>3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1</v>
      </c>
      <c r="AC38" s="4">
        <v>2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1</v>
      </c>
      <c r="AN38" s="4">
        <v>1</v>
      </c>
      <c r="AO38" s="4">
        <v>8</v>
      </c>
      <c r="AP38" s="4">
        <v>0</v>
      </c>
      <c r="AQ38" s="4">
        <v>5</v>
      </c>
      <c r="AR38" s="4">
        <v>0</v>
      </c>
      <c r="AS38" s="4">
        <v>0</v>
      </c>
      <c r="AT38" s="4">
        <v>0</v>
      </c>
      <c r="AU38" s="4">
        <v>0</v>
      </c>
      <c r="AV38" s="4">
        <v>0</v>
      </c>
      <c r="AW38" s="15">
        <v>6</v>
      </c>
      <c r="AX38" s="1">
        <f>SUM(Table1[[#This Row],[Astrononion echolsi]:[Trochammina multiloculata]])</f>
        <v>84</v>
      </c>
    </row>
    <row r="39" spans="1:50" x14ac:dyDescent="0.25">
      <c r="A39" s="12" t="s">
        <v>19</v>
      </c>
      <c r="B39" s="2" t="s">
        <v>14</v>
      </c>
      <c r="C39" s="3">
        <f t="shared" si="0"/>
        <v>324.5</v>
      </c>
      <c r="D39" s="1">
        <v>1225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1</v>
      </c>
      <c r="K39" s="4">
        <v>0</v>
      </c>
      <c r="L39" s="4">
        <v>0</v>
      </c>
      <c r="M39" s="4">
        <v>24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2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9</v>
      </c>
      <c r="AN39" s="4">
        <v>0</v>
      </c>
      <c r="AO39" s="4">
        <v>1</v>
      </c>
      <c r="AP39" s="4">
        <v>0</v>
      </c>
      <c r="AQ39" s="4">
        <v>3</v>
      </c>
      <c r="AR39" s="4">
        <v>0</v>
      </c>
      <c r="AS39" s="4">
        <v>0</v>
      </c>
      <c r="AT39" s="4">
        <v>0</v>
      </c>
      <c r="AU39" s="4">
        <v>0</v>
      </c>
      <c r="AV39" s="4">
        <v>0</v>
      </c>
      <c r="AW39" s="15">
        <v>2</v>
      </c>
      <c r="AX39" s="1">
        <f>SUM(Table1[[#This Row],[Astrononion echolsi]:[Trochammina multiloculata]])</f>
        <v>40</v>
      </c>
    </row>
    <row r="40" spans="1:50" x14ac:dyDescent="0.25">
      <c r="A40" s="12" t="s">
        <v>19</v>
      </c>
      <c r="B40" s="2" t="s">
        <v>15</v>
      </c>
      <c r="C40" s="3">
        <f t="shared" si="0"/>
        <v>334.5</v>
      </c>
      <c r="D40" s="1">
        <v>1245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8</v>
      </c>
      <c r="N40" s="4">
        <v>0</v>
      </c>
      <c r="O40" s="4">
        <v>0</v>
      </c>
      <c r="P40" s="4">
        <v>1</v>
      </c>
      <c r="Q40" s="4">
        <v>0</v>
      </c>
      <c r="R40" s="4">
        <v>0</v>
      </c>
      <c r="S40" s="4">
        <v>0</v>
      </c>
      <c r="T40" s="4">
        <v>0</v>
      </c>
      <c r="U40" s="4">
        <v>1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1</v>
      </c>
      <c r="AN40" s="4">
        <v>0</v>
      </c>
      <c r="AO40" s="4">
        <v>3</v>
      </c>
      <c r="AP40" s="4">
        <v>0</v>
      </c>
      <c r="AQ40" s="4">
        <v>3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15">
        <v>1</v>
      </c>
      <c r="AX40" s="1">
        <f>SUM(Table1[[#This Row],[Astrononion echolsi]:[Trochammina multiloculata]])</f>
        <v>17</v>
      </c>
    </row>
    <row r="41" spans="1:50" x14ac:dyDescent="0.25">
      <c r="A41" s="12" t="s">
        <v>19</v>
      </c>
      <c r="B41" s="2" t="s">
        <v>18</v>
      </c>
      <c r="C41" s="3">
        <f t="shared" si="0"/>
        <v>344.5</v>
      </c>
      <c r="D41" s="1">
        <v>1264</v>
      </c>
      <c r="E41" s="4">
        <v>0</v>
      </c>
      <c r="F41" s="4">
        <v>1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57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1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1</v>
      </c>
      <c r="AN41" s="4">
        <v>0</v>
      </c>
      <c r="AO41" s="4">
        <v>0</v>
      </c>
      <c r="AP41" s="4">
        <v>0</v>
      </c>
      <c r="AQ41" s="4">
        <v>2</v>
      </c>
      <c r="AR41" s="4">
        <v>0</v>
      </c>
      <c r="AS41" s="4">
        <v>0</v>
      </c>
      <c r="AT41" s="4">
        <v>0</v>
      </c>
      <c r="AU41" s="4">
        <v>0</v>
      </c>
      <c r="AV41" s="4">
        <v>0</v>
      </c>
      <c r="AW41" s="15">
        <v>2</v>
      </c>
      <c r="AX41" s="1">
        <f>SUM(Table1[[#This Row],[Astrononion echolsi]:[Trochammina multiloculata]])</f>
        <v>62</v>
      </c>
    </row>
    <row r="42" spans="1:50" x14ac:dyDescent="0.25">
      <c r="A42" s="12" t="s">
        <v>20</v>
      </c>
      <c r="B42" s="2" t="s">
        <v>2</v>
      </c>
      <c r="C42" s="3">
        <v>352.5</v>
      </c>
      <c r="D42" s="1">
        <v>1279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20</v>
      </c>
      <c r="N42" s="4">
        <v>0</v>
      </c>
      <c r="O42" s="4">
        <v>0</v>
      </c>
      <c r="P42" s="4">
        <v>2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1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>
        <v>3</v>
      </c>
      <c r="AN42" s="4">
        <v>0</v>
      </c>
      <c r="AO42" s="4">
        <v>6</v>
      </c>
      <c r="AP42" s="4">
        <v>0</v>
      </c>
      <c r="AQ42" s="4">
        <v>6</v>
      </c>
      <c r="AR42" s="4">
        <v>0</v>
      </c>
      <c r="AS42" s="4">
        <v>0</v>
      </c>
      <c r="AT42" s="4">
        <v>0</v>
      </c>
      <c r="AU42" s="4">
        <v>0</v>
      </c>
      <c r="AV42" s="4">
        <v>0</v>
      </c>
      <c r="AW42" s="15">
        <v>0</v>
      </c>
      <c r="AX42" s="1">
        <f>SUM(Table1[[#This Row],[Astrononion echolsi]:[Trochammina multiloculata]])</f>
        <v>38</v>
      </c>
    </row>
    <row r="43" spans="1:50" x14ac:dyDescent="0.25">
      <c r="A43" s="12" t="s">
        <v>20</v>
      </c>
      <c r="B43" s="2" t="s">
        <v>3</v>
      </c>
      <c r="C43" s="3">
        <v>361.5</v>
      </c>
      <c r="D43" s="1">
        <v>1297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v>2</v>
      </c>
      <c r="AN43" s="4">
        <v>1</v>
      </c>
      <c r="AO43" s="4">
        <v>4</v>
      </c>
      <c r="AP43" s="4">
        <v>0</v>
      </c>
      <c r="AQ43" s="4">
        <v>12</v>
      </c>
      <c r="AR43" s="4">
        <v>0</v>
      </c>
      <c r="AS43" s="4">
        <v>0</v>
      </c>
      <c r="AT43" s="4">
        <v>0</v>
      </c>
      <c r="AU43" s="4">
        <v>0</v>
      </c>
      <c r="AV43" s="4">
        <v>0</v>
      </c>
      <c r="AW43" s="15">
        <v>0</v>
      </c>
      <c r="AX43" s="1">
        <f>SUM(Table1[[#This Row],[Astrononion echolsi]:[Trochammina multiloculata]])</f>
        <v>19</v>
      </c>
    </row>
    <row r="44" spans="1:50" x14ac:dyDescent="0.25">
      <c r="A44" s="12" t="s">
        <v>20</v>
      </c>
      <c r="B44" s="2" t="s">
        <v>5</v>
      </c>
      <c r="C44" s="3">
        <f t="shared" si="0"/>
        <v>371.5</v>
      </c>
      <c r="D44" s="1">
        <v>1317</v>
      </c>
      <c r="E44" s="4">
        <v>0</v>
      </c>
      <c r="F44" s="4">
        <v>1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6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1</v>
      </c>
      <c r="AF44" s="4">
        <v>0</v>
      </c>
      <c r="AG44" s="4">
        <v>0</v>
      </c>
      <c r="AH44" s="4">
        <v>0</v>
      </c>
      <c r="AI44" s="4">
        <v>0</v>
      </c>
      <c r="AJ44" s="4">
        <v>0</v>
      </c>
      <c r="AK44" s="4">
        <v>0</v>
      </c>
      <c r="AL44" s="4">
        <v>1</v>
      </c>
      <c r="AM44" s="4">
        <v>3</v>
      </c>
      <c r="AN44" s="4">
        <v>1</v>
      </c>
      <c r="AO44" s="4">
        <v>6</v>
      </c>
      <c r="AP44" s="4">
        <v>0</v>
      </c>
      <c r="AQ44" s="4">
        <v>4</v>
      </c>
      <c r="AR44" s="4">
        <v>0</v>
      </c>
      <c r="AS44" s="4">
        <v>0</v>
      </c>
      <c r="AT44" s="4">
        <v>0</v>
      </c>
      <c r="AU44" s="4">
        <v>0</v>
      </c>
      <c r="AV44" s="4">
        <v>0</v>
      </c>
      <c r="AW44" s="15">
        <v>0</v>
      </c>
      <c r="AX44" s="1">
        <f>SUM(Table1[[#This Row],[Astrononion echolsi]:[Trochammina multiloculata]])</f>
        <v>23</v>
      </c>
    </row>
    <row r="45" spans="1:50" x14ac:dyDescent="0.25">
      <c r="A45" s="12" t="s">
        <v>20</v>
      </c>
      <c r="B45" s="2" t="s">
        <v>7</v>
      </c>
      <c r="C45" s="3">
        <f t="shared" si="0"/>
        <v>381.5</v>
      </c>
      <c r="D45" s="1">
        <v>1336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49</v>
      </c>
      <c r="N45" s="4">
        <v>0</v>
      </c>
      <c r="O45" s="4">
        <v>0</v>
      </c>
      <c r="P45" s="4">
        <v>14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2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1</v>
      </c>
      <c r="AN45" s="4">
        <v>1</v>
      </c>
      <c r="AO45" s="4">
        <v>0</v>
      </c>
      <c r="AP45" s="4">
        <v>0</v>
      </c>
      <c r="AQ45" s="4">
        <v>1</v>
      </c>
      <c r="AR45" s="4">
        <v>0</v>
      </c>
      <c r="AS45" s="4">
        <v>0</v>
      </c>
      <c r="AT45" s="4">
        <v>0</v>
      </c>
      <c r="AU45" s="4">
        <v>0</v>
      </c>
      <c r="AV45" s="4">
        <v>0</v>
      </c>
      <c r="AW45" s="15">
        <v>4</v>
      </c>
      <c r="AX45" s="1">
        <f>SUM(Table1[[#This Row],[Astrononion echolsi]:[Trochammina multiloculata]])</f>
        <v>68</v>
      </c>
    </row>
    <row r="46" spans="1:50" x14ac:dyDescent="0.25">
      <c r="A46" s="12" t="s">
        <v>20</v>
      </c>
      <c r="B46" s="2" t="s">
        <v>10</v>
      </c>
      <c r="C46" s="3">
        <f t="shared" si="0"/>
        <v>391.5</v>
      </c>
      <c r="D46" s="1">
        <v>1356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40</v>
      </c>
      <c r="N46" s="4">
        <v>0</v>
      </c>
      <c r="O46" s="4">
        <v>0</v>
      </c>
      <c r="P46" s="4">
        <v>3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v>0</v>
      </c>
      <c r="AN46" s="4">
        <v>1</v>
      </c>
      <c r="AO46" s="4">
        <v>5</v>
      </c>
      <c r="AP46" s="4">
        <v>0</v>
      </c>
      <c r="AQ46" s="4">
        <v>1</v>
      </c>
      <c r="AR46" s="4">
        <v>0</v>
      </c>
      <c r="AS46" s="4">
        <v>1</v>
      </c>
      <c r="AT46" s="4">
        <v>0</v>
      </c>
      <c r="AU46" s="4">
        <v>0</v>
      </c>
      <c r="AV46" s="4">
        <v>0</v>
      </c>
      <c r="AW46" s="15">
        <v>0</v>
      </c>
      <c r="AX46" s="1">
        <f>SUM(Table1[[#This Row],[Astrononion echolsi]:[Trochammina multiloculata]])</f>
        <v>51</v>
      </c>
    </row>
    <row r="47" spans="1:50" x14ac:dyDescent="0.25">
      <c r="A47" s="12" t="s">
        <v>20</v>
      </c>
      <c r="B47" s="2" t="s">
        <v>11</v>
      </c>
      <c r="C47" s="3">
        <f t="shared" si="0"/>
        <v>401.5</v>
      </c>
      <c r="D47" s="1">
        <v>1375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4</v>
      </c>
      <c r="N47" s="4">
        <v>0</v>
      </c>
      <c r="O47" s="4">
        <v>0</v>
      </c>
      <c r="P47" s="4">
        <v>1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1</v>
      </c>
      <c r="AB47" s="4">
        <v>0</v>
      </c>
      <c r="AC47" s="4">
        <v>0</v>
      </c>
      <c r="AD47" s="4">
        <v>0</v>
      </c>
      <c r="AE47" s="4">
        <v>1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v>2</v>
      </c>
      <c r="AN47" s="4">
        <v>0</v>
      </c>
      <c r="AO47" s="4">
        <v>4</v>
      </c>
      <c r="AP47" s="4">
        <v>0</v>
      </c>
      <c r="AQ47" s="4">
        <v>4</v>
      </c>
      <c r="AR47" s="4">
        <v>0</v>
      </c>
      <c r="AS47" s="4">
        <v>0</v>
      </c>
      <c r="AT47" s="4">
        <v>0</v>
      </c>
      <c r="AU47" s="4">
        <v>0</v>
      </c>
      <c r="AV47" s="4">
        <v>0</v>
      </c>
      <c r="AW47" s="15">
        <v>1</v>
      </c>
      <c r="AX47" s="1">
        <f>SUM(Table1[[#This Row],[Astrononion echolsi]:[Trochammina multiloculata]])</f>
        <v>17</v>
      </c>
    </row>
    <row r="48" spans="1:50" x14ac:dyDescent="0.25">
      <c r="A48" s="12" t="s">
        <v>20</v>
      </c>
      <c r="B48" s="2" t="s">
        <v>12</v>
      </c>
      <c r="C48" s="3">
        <f t="shared" si="0"/>
        <v>411.5</v>
      </c>
      <c r="D48" s="1">
        <v>1394</v>
      </c>
      <c r="E48" s="4">
        <v>0</v>
      </c>
      <c r="F48" s="4">
        <v>2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155</v>
      </c>
      <c r="N48" s="4">
        <v>0</v>
      </c>
      <c r="O48" s="4">
        <v>0</v>
      </c>
      <c r="P48" s="4">
        <v>3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8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 s="4">
        <v>0</v>
      </c>
      <c r="AJ48" s="4">
        <v>0</v>
      </c>
      <c r="AK48" s="4">
        <v>0</v>
      </c>
      <c r="AL48" s="4">
        <v>0</v>
      </c>
      <c r="AM48" s="4">
        <v>4</v>
      </c>
      <c r="AN48" s="4">
        <v>3</v>
      </c>
      <c r="AO48" s="4">
        <v>7</v>
      </c>
      <c r="AP48" s="4">
        <v>1</v>
      </c>
      <c r="AQ48" s="4">
        <v>2</v>
      </c>
      <c r="AR48" s="4">
        <v>0</v>
      </c>
      <c r="AS48" s="4">
        <v>0</v>
      </c>
      <c r="AT48" s="4">
        <v>0</v>
      </c>
      <c r="AU48" s="4">
        <v>0</v>
      </c>
      <c r="AV48" s="4">
        <v>0</v>
      </c>
      <c r="AW48" s="15">
        <v>1</v>
      </c>
      <c r="AX48" s="1">
        <f>SUM(Table1[[#This Row],[Astrononion echolsi]:[Trochammina multiloculata]])</f>
        <v>185</v>
      </c>
    </row>
    <row r="49" spans="1:50" x14ac:dyDescent="0.25">
      <c r="A49" s="12" t="s">
        <v>20</v>
      </c>
      <c r="B49" s="2" t="s">
        <v>14</v>
      </c>
      <c r="C49" s="3">
        <f t="shared" si="0"/>
        <v>421.5</v>
      </c>
      <c r="D49" s="1">
        <v>1414</v>
      </c>
      <c r="E49" s="4">
        <v>0</v>
      </c>
      <c r="F49" s="4">
        <v>0</v>
      </c>
      <c r="G49" s="4">
        <v>2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22</v>
      </c>
      <c r="N49" s="4">
        <v>0</v>
      </c>
      <c r="O49" s="4">
        <v>0</v>
      </c>
      <c r="P49" s="4">
        <v>9</v>
      </c>
      <c r="Q49" s="4">
        <v>0</v>
      </c>
      <c r="R49" s="4">
        <v>0</v>
      </c>
      <c r="S49" s="4">
        <v>0</v>
      </c>
      <c r="T49" s="4">
        <v>3</v>
      </c>
      <c r="U49" s="4">
        <v>1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1</v>
      </c>
      <c r="AF49" s="4">
        <v>0</v>
      </c>
      <c r="AG49" s="4">
        <v>0</v>
      </c>
      <c r="AH49" s="4">
        <v>0</v>
      </c>
      <c r="AI49" s="4">
        <v>0</v>
      </c>
      <c r="AJ49" s="4">
        <v>0</v>
      </c>
      <c r="AK49" s="4">
        <v>0</v>
      </c>
      <c r="AL49" s="4">
        <v>0</v>
      </c>
      <c r="AM49" s="4">
        <v>0</v>
      </c>
      <c r="AN49" s="4">
        <v>1</v>
      </c>
      <c r="AO49" s="4">
        <v>6</v>
      </c>
      <c r="AP49" s="4">
        <v>1</v>
      </c>
      <c r="AQ49" s="4">
        <v>1</v>
      </c>
      <c r="AR49" s="4">
        <v>0</v>
      </c>
      <c r="AS49" s="4">
        <v>2</v>
      </c>
      <c r="AT49" s="4">
        <v>0</v>
      </c>
      <c r="AU49" s="4">
        <v>0</v>
      </c>
      <c r="AV49" s="4">
        <v>0</v>
      </c>
      <c r="AW49" s="15">
        <v>5</v>
      </c>
      <c r="AX49" s="1">
        <f>SUM(Table1[[#This Row],[Astrononion echolsi]:[Trochammina multiloculata]])</f>
        <v>49</v>
      </c>
    </row>
    <row r="50" spans="1:50" x14ac:dyDescent="0.25">
      <c r="A50" s="12" t="s">
        <v>20</v>
      </c>
      <c r="B50" s="2" t="s">
        <v>15</v>
      </c>
      <c r="C50" s="3">
        <f t="shared" si="0"/>
        <v>431.5</v>
      </c>
      <c r="D50" s="1">
        <v>1432</v>
      </c>
      <c r="E50" s="4">
        <v>0</v>
      </c>
      <c r="F50" s="4">
        <v>1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38</v>
      </c>
      <c r="N50" s="4">
        <v>1</v>
      </c>
      <c r="O50" s="4">
        <v>0</v>
      </c>
      <c r="P50" s="4">
        <v>4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1</v>
      </c>
      <c r="AF50" s="4">
        <v>0</v>
      </c>
      <c r="AG50" s="4">
        <v>0</v>
      </c>
      <c r="AH50" s="4">
        <v>0</v>
      </c>
      <c r="AI50" s="4">
        <v>0</v>
      </c>
      <c r="AJ50" s="4">
        <v>0</v>
      </c>
      <c r="AK50" s="4">
        <v>0</v>
      </c>
      <c r="AL50" s="4">
        <v>0</v>
      </c>
      <c r="AM50" s="4">
        <v>6</v>
      </c>
      <c r="AN50" s="4">
        <v>0</v>
      </c>
      <c r="AO50" s="4">
        <v>9</v>
      </c>
      <c r="AP50" s="4">
        <v>0</v>
      </c>
      <c r="AQ50" s="4">
        <v>5</v>
      </c>
      <c r="AR50" s="4">
        <v>0</v>
      </c>
      <c r="AS50" s="4">
        <v>0</v>
      </c>
      <c r="AT50" s="4">
        <v>0</v>
      </c>
      <c r="AU50" s="4">
        <v>0</v>
      </c>
      <c r="AV50" s="4">
        <v>0</v>
      </c>
      <c r="AW50" s="15">
        <v>2</v>
      </c>
      <c r="AX50" s="1">
        <f>SUM(Table1[[#This Row],[Astrononion echolsi]:[Trochammina multiloculata]])</f>
        <v>65</v>
      </c>
    </row>
    <row r="51" spans="1:50" x14ac:dyDescent="0.25">
      <c r="A51" s="12" t="s">
        <v>20</v>
      </c>
      <c r="B51" s="2" t="s">
        <v>18</v>
      </c>
      <c r="C51" s="3">
        <f t="shared" si="0"/>
        <v>441.5</v>
      </c>
      <c r="D51" s="1">
        <v>1452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66</v>
      </c>
      <c r="N51" s="4">
        <v>0</v>
      </c>
      <c r="O51" s="4">
        <v>0</v>
      </c>
      <c r="P51" s="4">
        <v>1</v>
      </c>
      <c r="Q51" s="4">
        <v>0</v>
      </c>
      <c r="R51" s="4">
        <v>0</v>
      </c>
      <c r="S51" s="4">
        <v>1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2</v>
      </c>
      <c r="Z51" s="4">
        <v>0</v>
      </c>
      <c r="AA51" s="4">
        <v>0</v>
      </c>
      <c r="AB51" s="4">
        <v>0</v>
      </c>
      <c r="AC51" s="4">
        <v>5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4">
        <v>0</v>
      </c>
      <c r="AM51" s="4">
        <v>1</v>
      </c>
      <c r="AN51" s="4">
        <v>9</v>
      </c>
      <c r="AO51" s="4">
        <v>4</v>
      </c>
      <c r="AP51" s="4">
        <v>0</v>
      </c>
      <c r="AQ51" s="4">
        <v>13</v>
      </c>
      <c r="AR51" s="4">
        <v>0</v>
      </c>
      <c r="AS51" s="4">
        <v>0</v>
      </c>
      <c r="AT51" s="4">
        <v>0</v>
      </c>
      <c r="AU51" s="4">
        <v>0</v>
      </c>
      <c r="AV51" s="4">
        <v>0</v>
      </c>
      <c r="AW51" s="15">
        <v>0</v>
      </c>
      <c r="AX51" s="1">
        <f>SUM(Table1[[#This Row],[Astrononion echolsi]:[Trochammina multiloculata]])</f>
        <v>102</v>
      </c>
    </row>
    <row r="52" spans="1:50" x14ac:dyDescent="0.25">
      <c r="A52" s="12" t="s">
        <v>21</v>
      </c>
      <c r="B52" s="2" t="s">
        <v>2</v>
      </c>
      <c r="C52" s="3">
        <f t="shared" si="0"/>
        <v>451.5</v>
      </c>
      <c r="D52" s="1">
        <v>1470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57</v>
      </c>
      <c r="N52" s="4">
        <v>0</v>
      </c>
      <c r="O52" s="4">
        <v>0</v>
      </c>
      <c r="P52" s="4">
        <v>2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1</v>
      </c>
      <c r="AN52" s="4">
        <v>2</v>
      </c>
      <c r="AO52" s="4">
        <v>3</v>
      </c>
      <c r="AP52" s="4">
        <v>0</v>
      </c>
      <c r="AQ52" s="4">
        <v>8</v>
      </c>
      <c r="AR52" s="4">
        <v>0</v>
      </c>
      <c r="AS52" s="4">
        <v>1</v>
      </c>
      <c r="AT52" s="4">
        <v>0</v>
      </c>
      <c r="AU52" s="4">
        <v>0</v>
      </c>
      <c r="AV52" s="4">
        <v>0</v>
      </c>
      <c r="AW52" s="15">
        <v>2</v>
      </c>
      <c r="AX52" s="1">
        <f>SUM(Table1[[#This Row],[Astrononion echolsi]:[Trochammina multiloculata]])</f>
        <v>74</v>
      </c>
    </row>
    <row r="53" spans="1:50" x14ac:dyDescent="0.25">
      <c r="A53" s="12" t="s">
        <v>21</v>
      </c>
      <c r="B53" s="2" t="s">
        <v>3</v>
      </c>
      <c r="C53" s="3">
        <f>460.5</f>
        <v>460.5</v>
      </c>
      <c r="D53" s="1">
        <v>1486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105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3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v>5</v>
      </c>
      <c r="AN53" s="4">
        <v>1</v>
      </c>
      <c r="AO53" s="4">
        <v>0</v>
      </c>
      <c r="AP53" s="4">
        <v>0</v>
      </c>
      <c r="AQ53" s="4">
        <v>1</v>
      </c>
      <c r="AR53" s="4">
        <v>0</v>
      </c>
      <c r="AS53" s="4">
        <v>1</v>
      </c>
      <c r="AT53" s="4">
        <v>0</v>
      </c>
      <c r="AU53" s="4">
        <v>0</v>
      </c>
      <c r="AV53" s="4">
        <v>0</v>
      </c>
      <c r="AW53" s="15">
        <v>1</v>
      </c>
      <c r="AX53" s="1">
        <f>SUM(Table1[[#This Row],[Astrononion echolsi]:[Trochammina multiloculata]])</f>
        <v>116</v>
      </c>
    </row>
    <row r="54" spans="1:50" x14ac:dyDescent="0.25">
      <c r="A54" s="12" t="s">
        <v>21</v>
      </c>
      <c r="B54" s="2" t="s">
        <v>5</v>
      </c>
      <c r="C54" s="3">
        <f t="shared" si="0"/>
        <v>470.5</v>
      </c>
      <c r="D54" s="1">
        <v>1507</v>
      </c>
      <c r="E54" s="4">
        <v>0</v>
      </c>
      <c r="F54" s="4">
        <v>1</v>
      </c>
      <c r="G54" s="4">
        <v>0</v>
      </c>
      <c r="H54" s="4">
        <v>0</v>
      </c>
      <c r="I54" s="4">
        <v>1</v>
      </c>
      <c r="J54" s="4">
        <v>1</v>
      </c>
      <c r="K54" s="4">
        <v>0</v>
      </c>
      <c r="L54" s="4">
        <v>0</v>
      </c>
      <c r="M54" s="4">
        <v>26</v>
      </c>
      <c r="N54" s="4">
        <v>0</v>
      </c>
      <c r="O54" s="4">
        <v>0</v>
      </c>
      <c r="P54" s="4">
        <v>9</v>
      </c>
      <c r="Q54" s="4">
        <v>0</v>
      </c>
      <c r="R54" s="4">
        <v>0</v>
      </c>
      <c r="S54" s="4">
        <v>0</v>
      </c>
      <c r="T54" s="4">
        <v>1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2</v>
      </c>
      <c r="AB54" s="4">
        <v>0</v>
      </c>
      <c r="AC54" s="4">
        <v>0</v>
      </c>
      <c r="AD54" s="4">
        <v>0</v>
      </c>
      <c r="AE54" s="4">
        <v>2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1</v>
      </c>
      <c r="AN54" s="4">
        <v>0</v>
      </c>
      <c r="AO54" s="4">
        <v>0</v>
      </c>
      <c r="AP54" s="4">
        <v>0</v>
      </c>
      <c r="AQ54" s="4">
        <v>0</v>
      </c>
      <c r="AR54" s="4">
        <v>0</v>
      </c>
      <c r="AS54" s="4">
        <v>0</v>
      </c>
      <c r="AT54" s="4">
        <v>0</v>
      </c>
      <c r="AU54" s="4">
        <v>0</v>
      </c>
      <c r="AV54" s="4">
        <v>0</v>
      </c>
      <c r="AW54" s="15">
        <v>3</v>
      </c>
      <c r="AX54" s="1">
        <f>SUM(Table1[[#This Row],[Astrononion echolsi]:[Trochammina multiloculata]])</f>
        <v>44</v>
      </c>
    </row>
    <row r="55" spans="1:50" x14ac:dyDescent="0.25">
      <c r="A55" s="12" t="s">
        <v>21</v>
      </c>
      <c r="B55" s="2" t="s">
        <v>7</v>
      </c>
      <c r="C55" s="3">
        <f t="shared" si="0"/>
        <v>480.5</v>
      </c>
      <c r="D55" s="1">
        <v>1533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28</v>
      </c>
      <c r="N55" s="4">
        <v>0</v>
      </c>
      <c r="O55" s="4">
        <v>0</v>
      </c>
      <c r="P55" s="4">
        <v>27</v>
      </c>
      <c r="Q55" s="4">
        <v>0</v>
      </c>
      <c r="R55" s="4">
        <v>0</v>
      </c>
      <c r="S55" s="4">
        <v>0</v>
      </c>
      <c r="T55" s="4">
        <v>0</v>
      </c>
      <c r="U55" s="4">
        <v>1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1</v>
      </c>
      <c r="AB55" s="4">
        <v>0</v>
      </c>
      <c r="AC55" s="4">
        <v>1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4">
        <v>1</v>
      </c>
      <c r="AL55" s="4">
        <v>0</v>
      </c>
      <c r="AM55" s="4">
        <v>3</v>
      </c>
      <c r="AN55" s="4">
        <v>0</v>
      </c>
      <c r="AO55" s="4">
        <v>0</v>
      </c>
      <c r="AP55" s="4">
        <v>0</v>
      </c>
      <c r="AQ55" s="4">
        <v>2</v>
      </c>
      <c r="AR55" s="4">
        <v>0</v>
      </c>
      <c r="AS55" s="4">
        <v>1</v>
      </c>
      <c r="AT55" s="4">
        <v>0</v>
      </c>
      <c r="AU55" s="4">
        <v>0</v>
      </c>
      <c r="AV55" s="4">
        <v>0</v>
      </c>
      <c r="AW55" s="15">
        <v>2</v>
      </c>
      <c r="AX55" s="1">
        <f>SUM(Table1[[#This Row],[Astrononion echolsi]:[Trochammina multiloculata]])</f>
        <v>65</v>
      </c>
    </row>
    <row r="56" spans="1:50" x14ac:dyDescent="0.25">
      <c r="A56" s="12" t="s">
        <v>21</v>
      </c>
      <c r="B56" s="2" t="s">
        <v>10</v>
      </c>
      <c r="C56" s="3">
        <f t="shared" si="0"/>
        <v>490.5</v>
      </c>
      <c r="D56" s="1">
        <v>1559</v>
      </c>
      <c r="E56" s="4">
        <v>0</v>
      </c>
      <c r="F56" s="4">
        <v>0</v>
      </c>
      <c r="G56" s="4">
        <v>0</v>
      </c>
      <c r="H56" s="4">
        <v>0</v>
      </c>
      <c r="I56" s="4">
        <v>1</v>
      </c>
      <c r="J56" s="4">
        <v>1</v>
      </c>
      <c r="K56" s="4">
        <v>0</v>
      </c>
      <c r="L56" s="4">
        <v>0</v>
      </c>
      <c r="M56" s="4">
        <v>50</v>
      </c>
      <c r="N56" s="4">
        <v>2</v>
      </c>
      <c r="O56" s="4">
        <v>0</v>
      </c>
      <c r="P56" s="4">
        <v>29</v>
      </c>
      <c r="Q56" s="4">
        <v>0</v>
      </c>
      <c r="R56" s="4">
        <v>0</v>
      </c>
      <c r="S56" s="4">
        <v>0</v>
      </c>
      <c r="T56" s="4">
        <v>0</v>
      </c>
      <c r="U56" s="4">
        <v>1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1</v>
      </c>
      <c r="AN56" s="4">
        <v>0</v>
      </c>
      <c r="AO56" s="4">
        <v>3</v>
      </c>
      <c r="AP56" s="4">
        <v>0</v>
      </c>
      <c r="AQ56" s="4">
        <v>2</v>
      </c>
      <c r="AR56" s="4">
        <v>0</v>
      </c>
      <c r="AS56" s="4">
        <v>0</v>
      </c>
      <c r="AT56" s="4">
        <v>0</v>
      </c>
      <c r="AU56" s="4">
        <v>0</v>
      </c>
      <c r="AV56" s="4">
        <v>0</v>
      </c>
      <c r="AW56" s="15">
        <v>6</v>
      </c>
      <c r="AX56" s="1">
        <f>SUM(Table1[[#This Row],[Astrononion echolsi]:[Trochammina multiloculata]])</f>
        <v>90</v>
      </c>
    </row>
    <row r="57" spans="1:50" x14ac:dyDescent="0.25">
      <c r="A57" s="12" t="s">
        <v>21</v>
      </c>
      <c r="B57" s="2" t="s">
        <v>11</v>
      </c>
      <c r="C57" s="3">
        <f t="shared" si="0"/>
        <v>500.5</v>
      </c>
      <c r="D57" s="1">
        <v>1585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61</v>
      </c>
      <c r="N57" s="4">
        <v>3</v>
      </c>
      <c r="O57" s="4">
        <v>0</v>
      </c>
      <c r="P57" s="4">
        <v>15</v>
      </c>
      <c r="Q57" s="4">
        <v>0</v>
      </c>
      <c r="R57" s="4">
        <v>0</v>
      </c>
      <c r="S57" s="4">
        <v>0</v>
      </c>
      <c r="T57" s="4">
        <v>0</v>
      </c>
      <c r="U57" s="4">
        <v>1</v>
      </c>
      <c r="V57" s="4">
        <v>0</v>
      </c>
      <c r="W57" s="4">
        <v>1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1</v>
      </c>
      <c r="AD57" s="4">
        <v>0</v>
      </c>
      <c r="AE57" s="4">
        <v>2</v>
      </c>
      <c r="AF57" s="4">
        <v>0</v>
      </c>
      <c r="AG57" s="4">
        <v>1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2</v>
      </c>
      <c r="AN57" s="4">
        <v>0</v>
      </c>
      <c r="AO57" s="4">
        <v>1</v>
      </c>
      <c r="AP57" s="4">
        <v>0</v>
      </c>
      <c r="AQ57" s="4">
        <v>6</v>
      </c>
      <c r="AR57" s="4">
        <v>0</v>
      </c>
      <c r="AS57" s="4">
        <v>0</v>
      </c>
      <c r="AT57" s="4">
        <v>0</v>
      </c>
      <c r="AU57" s="4">
        <v>0</v>
      </c>
      <c r="AV57" s="4">
        <v>0</v>
      </c>
      <c r="AW57" s="15">
        <v>0</v>
      </c>
      <c r="AX57" s="1">
        <f>SUM(Table1[[#This Row],[Astrononion echolsi]:[Trochammina multiloculata]])</f>
        <v>94</v>
      </c>
    </row>
    <row r="58" spans="1:50" x14ac:dyDescent="0.25">
      <c r="A58" s="12" t="s">
        <v>21</v>
      </c>
      <c r="B58" s="2" t="s">
        <v>12</v>
      </c>
      <c r="C58" s="3">
        <f t="shared" si="0"/>
        <v>510.5</v>
      </c>
      <c r="D58" s="1">
        <v>1610</v>
      </c>
      <c r="E58" s="4">
        <v>0</v>
      </c>
      <c r="F58" s="4">
        <v>0</v>
      </c>
      <c r="G58" s="4">
        <v>0</v>
      </c>
      <c r="H58" s="4">
        <v>0</v>
      </c>
      <c r="I58" s="4">
        <v>1</v>
      </c>
      <c r="J58" s="4">
        <v>0</v>
      </c>
      <c r="K58" s="4">
        <v>0</v>
      </c>
      <c r="L58" s="4">
        <v>1</v>
      </c>
      <c r="M58" s="4">
        <v>43</v>
      </c>
      <c r="N58" s="4">
        <v>0</v>
      </c>
      <c r="O58" s="4">
        <v>0</v>
      </c>
      <c r="P58" s="4">
        <v>17</v>
      </c>
      <c r="Q58" s="4">
        <v>0</v>
      </c>
      <c r="R58" s="4">
        <v>0</v>
      </c>
      <c r="S58" s="4">
        <v>0</v>
      </c>
      <c r="T58" s="4">
        <v>0</v>
      </c>
      <c r="U58" s="4">
        <v>1</v>
      </c>
      <c r="V58" s="4">
        <v>0</v>
      </c>
      <c r="W58" s="4">
        <v>0</v>
      </c>
      <c r="X58" s="4">
        <v>1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>
        <v>3</v>
      </c>
      <c r="AN58" s="4">
        <v>1</v>
      </c>
      <c r="AO58" s="4">
        <v>1</v>
      </c>
      <c r="AP58" s="4">
        <v>0</v>
      </c>
      <c r="AQ58" s="4">
        <v>2</v>
      </c>
      <c r="AR58" s="4">
        <v>0</v>
      </c>
      <c r="AS58" s="4">
        <v>0</v>
      </c>
      <c r="AT58" s="4">
        <v>0</v>
      </c>
      <c r="AU58" s="4">
        <v>0</v>
      </c>
      <c r="AV58" s="4">
        <v>0</v>
      </c>
      <c r="AW58" s="15">
        <v>12</v>
      </c>
      <c r="AX58" s="1">
        <f>SUM(Table1[[#This Row],[Astrononion echolsi]:[Trochammina multiloculata]])</f>
        <v>71</v>
      </c>
    </row>
    <row r="59" spans="1:50" x14ac:dyDescent="0.25">
      <c r="A59" s="12" t="s">
        <v>21</v>
      </c>
      <c r="B59" s="2" t="s">
        <v>14</v>
      </c>
      <c r="C59" s="3">
        <f t="shared" si="0"/>
        <v>520.5</v>
      </c>
      <c r="D59" s="1">
        <v>1663</v>
      </c>
      <c r="E59" s="4">
        <v>0</v>
      </c>
      <c r="F59" s="4">
        <v>0</v>
      </c>
      <c r="G59" s="4">
        <v>0</v>
      </c>
      <c r="H59" s="4">
        <v>0</v>
      </c>
      <c r="I59" s="4">
        <v>1</v>
      </c>
      <c r="J59" s="4">
        <v>0</v>
      </c>
      <c r="K59" s="4">
        <v>0</v>
      </c>
      <c r="L59" s="4">
        <v>0</v>
      </c>
      <c r="M59" s="4">
        <v>18</v>
      </c>
      <c r="N59" s="4">
        <v>0</v>
      </c>
      <c r="O59" s="4">
        <v>1</v>
      </c>
      <c r="P59" s="4">
        <v>11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1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  <c r="AP59" s="4">
        <v>0</v>
      </c>
      <c r="AQ59" s="4">
        <v>1</v>
      </c>
      <c r="AR59" s="4">
        <v>0</v>
      </c>
      <c r="AS59" s="4">
        <v>1</v>
      </c>
      <c r="AT59" s="4">
        <v>0</v>
      </c>
      <c r="AU59" s="4">
        <v>0</v>
      </c>
      <c r="AV59" s="4">
        <v>0</v>
      </c>
      <c r="AW59" s="15">
        <v>0</v>
      </c>
      <c r="AX59" s="1">
        <f>SUM(Table1[[#This Row],[Astrononion echolsi]:[Trochammina multiloculata]])</f>
        <v>34</v>
      </c>
    </row>
    <row r="60" spans="1:50" x14ac:dyDescent="0.25">
      <c r="A60" s="12" t="s">
        <v>21</v>
      </c>
      <c r="B60" s="2" t="s">
        <v>22</v>
      </c>
      <c r="C60" s="3">
        <f t="shared" si="0"/>
        <v>530.5</v>
      </c>
      <c r="D60" s="1">
        <v>1697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1</v>
      </c>
      <c r="K60" s="4">
        <v>0</v>
      </c>
      <c r="L60" s="4">
        <v>0</v>
      </c>
      <c r="M60" s="4">
        <v>195</v>
      </c>
      <c r="N60" s="4">
        <v>1</v>
      </c>
      <c r="O60" s="4">
        <v>0</v>
      </c>
      <c r="P60" s="4">
        <v>18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3</v>
      </c>
      <c r="AF60" s="4">
        <v>0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v>4</v>
      </c>
      <c r="AN60" s="4">
        <v>0</v>
      </c>
      <c r="AO60" s="4">
        <v>1</v>
      </c>
      <c r="AP60" s="4">
        <v>0</v>
      </c>
      <c r="AQ60" s="4">
        <v>0</v>
      </c>
      <c r="AR60" s="4">
        <v>0</v>
      </c>
      <c r="AS60" s="4">
        <v>0</v>
      </c>
      <c r="AT60" s="4">
        <v>0</v>
      </c>
      <c r="AU60" s="4">
        <v>0</v>
      </c>
      <c r="AV60" s="4">
        <v>0</v>
      </c>
      <c r="AW60" s="15">
        <v>3</v>
      </c>
      <c r="AX60" s="1">
        <f>SUM(Table1[[#This Row],[Astrononion echolsi]:[Trochammina multiloculata]])</f>
        <v>223</v>
      </c>
    </row>
    <row r="61" spans="1:50" x14ac:dyDescent="0.25">
      <c r="A61" s="12" t="s">
        <v>21</v>
      </c>
      <c r="B61" s="2" t="s">
        <v>18</v>
      </c>
      <c r="C61" s="3">
        <f t="shared" si="0"/>
        <v>540.5</v>
      </c>
      <c r="D61" s="1">
        <v>1721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10</v>
      </c>
      <c r="N61" s="4">
        <v>0</v>
      </c>
      <c r="O61" s="4">
        <v>0</v>
      </c>
      <c r="P61" s="4">
        <v>23</v>
      </c>
      <c r="Q61" s="4">
        <v>0</v>
      </c>
      <c r="R61" s="4">
        <v>0</v>
      </c>
      <c r="S61" s="4">
        <v>0</v>
      </c>
      <c r="T61" s="4">
        <v>0</v>
      </c>
      <c r="U61" s="4">
        <v>3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1</v>
      </c>
      <c r="AF61" s="4">
        <v>0</v>
      </c>
      <c r="AG61" s="4">
        <v>1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1</v>
      </c>
      <c r="AN61" s="4">
        <v>0</v>
      </c>
      <c r="AO61" s="4">
        <v>0</v>
      </c>
      <c r="AP61" s="4">
        <v>0</v>
      </c>
      <c r="AQ61" s="4">
        <v>3</v>
      </c>
      <c r="AR61" s="4">
        <v>0</v>
      </c>
      <c r="AS61" s="4">
        <v>0</v>
      </c>
      <c r="AT61" s="4">
        <v>0</v>
      </c>
      <c r="AU61" s="4">
        <v>0</v>
      </c>
      <c r="AV61" s="4">
        <v>0</v>
      </c>
      <c r="AW61" s="15">
        <v>13</v>
      </c>
      <c r="AX61" s="1">
        <f>SUM(Table1[[#This Row],[Astrononion echolsi]:[Trochammina multiloculata]])</f>
        <v>42</v>
      </c>
    </row>
    <row r="62" spans="1:50" x14ac:dyDescent="0.25">
      <c r="A62" s="12" t="s">
        <v>23</v>
      </c>
      <c r="B62" s="2" t="s">
        <v>2</v>
      </c>
      <c r="C62" s="3">
        <v>552.5</v>
      </c>
      <c r="D62" s="1">
        <v>1749</v>
      </c>
      <c r="E62" s="4">
        <v>0</v>
      </c>
      <c r="F62" s="4">
        <v>0</v>
      </c>
      <c r="G62" s="4">
        <v>0</v>
      </c>
      <c r="H62" s="4">
        <v>0</v>
      </c>
      <c r="I62" s="4">
        <v>2</v>
      </c>
      <c r="J62" s="4">
        <v>1</v>
      </c>
      <c r="K62" s="4">
        <v>0</v>
      </c>
      <c r="L62" s="4">
        <v>0</v>
      </c>
      <c r="M62" s="4">
        <v>22</v>
      </c>
      <c r="N62" s="4">
        <v>0</v>
      </c>
      <c r="O62" s="4">
        <v>0</v>
      </c>
      <c r="P62" s="4">
        <v>23</v>
      </c>
      <c r="Q62" s="4">
        <v>0</v>
      </c>
      <c r="R62" s="4">
        <v>0</v>
      </c>
      <c r="S62" s="4">
        <v>1</v>
      </c>
      <c r="T62" s="4">
        <v>0</v>
      </c>
      <c r="U62" s="4">
        <v>1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1</v>
      </c>
      <c r="AK62" s="4">
        <v>0</v>
      </c>
      <c r="AL62" s="4">
        <v>0</v>
      </c>
      <c r="AM62" s="4">
        <v>2</v>
      </c>
      <c r="AN62" s="4">
        <v>0</v>
      </c>
      <c r="AO62" s="4">
        <v>5</v>
      </c>
      <c r="AP62" s="4">
        <v>0</v>
      </c>
      <c r="AQ62" s="4">
        <v>4</v>
      </c>
      <c r="AR62" s="4">
        <v>0</v>
      </c>
      <c r="AS62" s="4">
        <v>0</v>
      </c>
      <c r="AT62" s="4">
        <v>0</v>
      </c>
      <c r="AU62" s="4">
        <v>0</v>
      </c>
      <c r="AV62" s="4">
        <v>0</v>
      </c>
      <c r="AW62" s="15">
        <v>16</v>
      </c>
      <c r="AX62" s="1">
        <f>SUM(Table1[[#This Row],[Astrononion echolsi]:[Trochammina multiloculata]])</f>
        <v>62</v>
      </c>
    </row>
    <row r="63" spans="1:50" x14ac:dyDescent="0.25">
      <c r="A63" s="12" t="s">
        <v>23</v>
      </c>
      <c r="B63" s="2" t="s">
        <v>3</v>
      </c>
      <c r="C63" s="3">
        <v>561.5</v>
      </c>
      <c r="D63" s="1">
        <v>1772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32</v>
      </c>
      <c r="N63" s="4">
        <v>0</v>
      </c>
      <c r="O63" s="4">
        <v>0</v>
      </c>
      <c r="P63" s="4">
        <v>10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2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3</v>
      </c>
      <c r="AN63" s="4">
        <v>1</v>
      </c>
      <c r="AO63" s="4">
        <v>2</v>
      </c>
      <c r="AP63" s="4">
        <v>0</v>
      </c>
      <c r="AQ63" s="4">
        <v>1</v>
      </c>
      <c r="AR63" s="4">
        <v>0</v>
      </c>
      <c r="AS63" s="4">
        <v>0</v>
      </c>
      <c r="AT63" s="4">
        <v>0</v>
      </c>
      <c r="AU63" s="4">
        <v>0</v>
      </c>
      <c r="AV63" s="4">
        <v>0</v>
      </c>
      <c r="AW63" s="15">
        <v>0</v>
      </c>
      <c r="AX63" s="1">
        <f>SUM(Table1[[#This Row],[Astrononion echolsi]:[Trochammina multiloculata]])</f>
        <v>51</v>
      </c>
    </row>
    <row r="64" spans="1:50" x14ac:dyDescent="0.25">
      <c r="A64" s="12" t="s">
        <v>23</v>
      </c>
      <c r="B64" s="2" t="s">
        <v>5</v>
      </c>
      <c r="C64" s="3">
        <f t="shared" si="0"/>
        <v>571.5</v>
      </c>
      <c r="D64" s="1">
        <v>1797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1</v>
      </c>
      <c r="K64" s="4">
        <v>0</v>
      </c>
      <c r="L64" s="4">
        <v>0</v>
      </c>
      <c r="M64" s="4">
        <v>67</v>
      </c>
      <c r="N64" s="4">
        <v>0</v>
      </c>
      <c r="O64" s="4">
        <v>0</v>
      </c>
      <c r="P64" s="4">
        <v>9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3</v>
      </c>
      <c r="AN64" s="4">
        <v>1</v>
      </c>
      <c r="AO64" s="4">
        <v>3</v>
      </c>
      <c r="AP64" s="4">
        <v>0</v>
      </c>
      <c r="AQ64" s="4">
        <v>0</v>
      </c>
      <c r="AR64" s="4">
        <v>0</v>
      </c>
      <c r="AS64" s="4">
        <v>0</v>
      </c>
      <c r="AT64" s="4">
        <v>0</v>
      </c>
      <c r="AU64" s="4">
        <v>0</v>
      </c>
      <c r="AV64" s="4">
        <v>0</v>
      </c>
      <c r="AW64" s="15">
        <v>0</v>
      </c>
      <c r="AX64" s="1">
        <f>SUM(Table1[[#This Row],[Astrononion echolsi]:[Trochammina multiloculata]])</f>
        <v>84</v>
      </c>
    </row>
    <row r="65" spans="1:50" x14ac:dyDescent="0.25">
      <c r="A65" s="12" t="s">
        <v>23</v>
      </c>
      <c r="B65" s="2" t="s">
        <v>7</v>
      </c>
      <c r="C65" s="3">
        <f t="shared" si="0"/>
        <v>581.5</v>
      </c>
      <c r="D65" s="1">
        <v>1824</v>
      </c>
      <c r="E65" s="4">
        <v>0</v>
      </c>
      <c r="F65" s="4">
        <v>0</v>
      </c>
      <c r="G65" s="4">
        <v>0</v>
      </c>
      <c r="H65" s="4">
        <v>1</v>
      </c>
      <c r="I65" s="4">
        <v>1</v>
      </c>
      <c r="J65" s="4">
        <v>0</v>
      </c>
      <c r="K65" s="4">
        <v>0</v>
      </c>
      <c r="L65" s="4">
        <v>0</v>
      </c>
      <c r="M65" s="4">
        <v>26</v>
      </c>
      <c r="N65" s="4">
        <v>0</v>
      </c>
      <c r="O65" s="4">
        <v>0</v>
      </c>
      <c r="P65" s="4">
        <v>16</v>
      </c>
      <c r="Q65" s="4">
        <v>0</v>
      </c>
      <c r="R65" s="4">
        <v>0</v>
      </c>
      <c r="S65" s="4">
        <v>0</v>
      </c>
      <c r="T65" s="4">
        <v>1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1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1</v>
      </c>
      <c r="AN65" s="4">
        <v>0</v>
      </c>
      <c r="AO65" s="4">
        <v>1</v>
      </c>
      <c r="AP65" s="4">
        <v>0</v>
      </c>
      <c r="AQ65" s="4">
        <v>0</v>
      </c>
      <c r="AR65" s="4">
        <v>0</v>
      </c>
      <c r="AS65" s="4">
        <v>2</v>
      </c>
      <c r="AT65" s="4">
        <v>0</v>
      </c>
      <c r="AU65" s="4">
        <v>0</v>
      </c>
      <c r="AV65" s="4">
        <v>0</v>
      </c>
      <c r="AW65" s="15">
        <v>4</v>
      </c>
      <c r="AX65" s="1">
        <f>SUM(Table1[[#This Row],[Astrononion echolsi]:[Trochammina multiloculata]])</f>
        <v>50</v>
      </c>
    </row>
    <row r="66" spans="1:50" x14ac:dyDescent="0.25">
      <c r="A66" s="12" t="s">
        <v>23</v>
      </c>
      <c r="B66" s="1" t="s">
        <v>10</v>
      </c>
      <c r="C66" s="3">
        <f t="shared" si="0"/>
        <v>591.5</v>
      </c>
      <c r="D66" s="1">
        <v>1851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131</v>
      </c>
      <c r="N66" s="4">
        <v>0</v>
      </c>
      <c r="O66" s="4">
        <v>0</v>
      </c>
      <c r="P66" s="4">
        <v>14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3</v>
      </c>
      <c r="AD66" s="4">
        <v>0</v>
      </c>
      <c r="AE66" s="4">
        <v>1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3</v>
      </c>
      <c r="AN66" s="4">
        <v>0</v>
      </c>
      <c r="AO66" s="4">
        <v>6</v>
      </c>
      <c r="AP66" s="4">
        <v>0</v>
      </c>
      <c r="AQ66" s="4">
        <v>6</v>
      </c>
      <c r="AR66" s="4">
        <v>0</v>
      </c>
      <c r="AS66" s="4">
        <v>1</v>
      </c>
      <c r="AT66" s="4">
        <v>0</v>
      </c>
      <c r="AU66" s="4">
        <v>0</v>
      </c>
      <c r="AV66" s="4">
        <v>0</v>
      </c>
      <c r="AW66" s="15">
        <v>2</v>
      </c>
      <c r="AX66" s="1">
        <f>SUM(Table1[[#This Row],[Astrononion echolsi]:[Trochammina multiloculata]])</f>
        <v>165</v>
      </c>
    </row>
    <row r="67" spans="1:50" x14ac:dyDescent="0.25">
      <c r="A67" s="12" t="s">
        <v>23</v>
      </c>
      <c r="B67" s="2" t="s">
        <v>11</v>
      </c>
      <c r="C67" s="3">
        <f t="shared" si="0"/>
        <v>601.5</v>
      </c>
      <c r="D67" s="1">
        <v>1878</v>
      </c>
      <c r="E67" s="4">
        <v>0</v>
      </c>
      <c r="F67" s="4">
        <v>1</v>
      </c>
      <c r="G67" s="4">
        <v>2</v>
      </c>
      <c r="H67" s="4">
        <v>0</v>
      </c>
      <c r="I67" s="4">
        <v>3</v>
      </c>
      <c r="J67" s="4">
        <v>6</v>
      </c>
      <c r="K67" s="4">
        <v>0</v>
      </c>
      <c r="L67" s="4">
        <v>1</v>
      </c>
      <c r="M67" s="4">
        <f>10+10+12+12+10+15+14+15+12+15+15+15+16+16+11+20+11+15+12</f>
        <v>256</v>
      </c>
      <c r="N67" s="4">
        <f>3+14</f>
        <v>17</v>
      </c>
      <c r="O67" s="4">
        <v>0</v>
      </c>
      <c r="P67" s="4">
        <f>4+20+10+11</f>
        <v>45</v>
      </c>
      <c r="Q67" s="4">
        <v>0</v>
      </c>
      <c r="R67" s="4">
        <v>0</v>
      </c>
      <c r="S67" s="4">
        <v>0</v>
      </c>
      <c r="T67" s="4">
        <v>2</v>
      </c>
      <c r="U67" s="4">
        <f>2+1</f>
        <v>3</v>
      </c>
      <c r="V67" s="4">
        <v>1</v>
      </c>
      <c r="W67" s="4">
        <v>1</v>
      </c>
      <c r="X67" s="4">
        <v>0</v>
      </c>
      <c r="Y67" s="4">
        <v>0</v>
      </c>
      <c r="Z67" s="4">
        <v>2</v>
      </c>
      <c r="AA67" s="4">
        <v>1</v>
      </c>
      <c r="AB67" s="4">
        <v>0</v>
      </c>
      <c r="AC67" s="4">
        <v>0</v>
      </c>
      <c r="AD67" s="4">
        <v>0</v>
      </c>
      <c r="AE67" s="4">
        <f>1+6+1+2</f>
        <v>10</v>
      </c>
      <c r="AF67" s="4">
        <v>0</v>
      </c>
      <c r="AG67" s="4">
        <v>0</v>
      </c>
      <c r="AH67" s="4">
        <v>0</v>
      </c>
      <c r="AI67" s="4">
        <v>0</v>
      </c>
      <c r="AJ67" s="4">
        <v>1</v>
      </c>
      <c r="AK67" s="4">
        <v>0</v>
      </c>
      <c r="AL67" s="4">
        <v>0</v>
      </c>
      <c r="AM67" s="4">
        <v>2</v>
      </c>
      <c r="AN67" s="4">
        <v>0</v>
      </c>
      <c r="AO67" s="4">
        <v>4</v>
      </c>
      <c r="AP67" s="4">
        <v>0</v>
      </c>
      <c r="AQ67" s="4">
        <v>9</v>
      </c>
      <c r="AR67" s="4">
        <v>0</v>
      </c>
      <c r="AS67" s="4">
        <v>0</v>
      </c>
      <c r="AT67" s="4">
        <v>0</v>
      </c>
      <c r="AU67" s="4">
        <v>0</v>
      </c>
      <c r="AV67" s="4">
        <v>0</v>
      </c>
      <c r="AW67" s="15">
        <v>35</v>
      </c>
      <c r="AX67" s="1">
        <f>SUM(Table1[[#This Row],[Astrononion echolsi]:[Trochammina multiloculata]])</f>
        <v>367</v>
      </c>
    </row>
    <row r="68" spans="1:50" x14ac:dyDescent="0.25">
      <c r="A68" s="12" t="s">
        <v>23</v>
      </c>
      <c r="B68" s="2" t="s">
        <v>12</v>
      </c>
      <c r="C68" s="3">
        <f t="shared" si="0"/>
        <v>611.5</v>
      </c>
      <c r="D68" s="1">
        <v>1905</v>
      </c>
      <c r="E68" s="4">
        <v>2</v>
      </c>
      <c r="F68" s="4">
        <v>1</v>
      </c>
      <c r="G68" s="4">
        <v>0</v>
      </c>
      <c r="H68" s="4">
        <v>1</v>
      </c>
      <c r="I68" s="4">
        <v>0</v>
      </c>
      <c r="J68" s="4">
        <v>0</v>
      </c>
      <c r="K68" s="4">
        <v>0</v>
      </c>
      <c r="L68" s="4">
        <v>0</v>
      </c>
      <c r="M68" s="4">
        <v>153</v>
      </c>
      <c r="N68" s="4">
        <v>4</v>
      </c>
      <c r="O68" s="4">
        <v>0</v>
      </c>
      <c r="P68" s="4">
        <v>20</v>
      </c>
      <c r="Q68" s="4">
        <v>0</v>
      </c>
      <c r="R68" s="4">
        <v>1</v>
      </c>
      <c r="S68" s="4">
        <v>0</v>
      </c>
      <c r="T68" s="4">
        <v>3</v>
      </c>
      <c r="U68" s="4">
        <v>1</v>
      </c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3</v>
      </c>
      <c r="AD68" s="4">
        <v>1</v>
      </c>
      <c r="AE68" s="4">
        <v>4</v>
      </c>
      <c r="AF68" s="4">
        <v>0</v>
      </c>
      <c r="AG68" s="4">
        <v>0</v>
      </c>
      <c r="AH68" s="4">
        <v>0</v>
      </c>
      <c r="AI68" s="4">
        <v>0</v>
      </c>
      <c r="AJ68" s="4">
        <v>1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4">
        <v>0</v>
      </c>
      <c r="AQ68" s="4">
        <v>4</v>
      </c>
      <c r="AR68" s="4">
        <v>0</v>
      </c>
      <c r="AS68" s="1">
        <v>0</v>
      </c>
      <c r="AT68" s="4">
        <v>0</v>
      </c>
      <c r="AU68" s="4">
        <v>0</v>
      </c>
      <c r="AV68" s="4">
        <v>0</v>
      </c>
      <c r="AW68" s="15">
        <v>5</v>
      </c>
      <c r="AX68" s="1">
        <f>SUM(Table1[[#This Row],[Astrononion echolsi]:[Trochammina multiloculata]])</f>
        <v>199</v>
      </c>
    </row>
    <row r="69" spans="1:50" x14ac:dyDescent="0.25">
      <c r="A69" s="12" t="s">
        <v>23</v>
      </c>
      <c r="B69" s="2" t="s">
        <v>14</v>
      </c>
      <c r="C69" s="3">
        <f t="shared" si="0"/>
        <v>621.5</v>
      </c>
      <c r="D69" s="1">
        <v>1932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15</v>
      </c>
      <c r="N69" s="4">
        <v>0</v>
      </c>
      <c r="O69" s="4">
        <v>0</v>
      </c>
      <c r="P69" s="4">
        <v>3</v>
      </c>
      <c r="Q69" s="4">
        <v>1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1</v>
      </c>
      <c r="AB69" s="4">
        <v>0</v>
      </c>
      <c r="AC69" s="4">
        <v>2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  <c r="AJ69" s="4">
        <v>0</v>
      </c>
      <c r="AK69" s="4">
        <v>0</v>
      </c>
      <c r="AL69" s="4">
        <v>0</v>
      </c>
      <c r="AM69" s="4">
        <v>0</v>
      </c>
      <c r="AN69" s="4">
        <v>1</v>
      </c>
      <c r="AO69" s="4">
        <v>6</v>
      </c>
      <c r="AP69" s="4">
        <v>0</v>
      </c>
      <c r="AQ69" s="4">
        <v>4</v>
      </c>
      <c r="AR69" s="4">
        <v>0</v>
      </c>
      <c r="AS69" s="1">
        <v>0</v>
      </c>
      <c r="AT69" s="4">
        <v>0</v>
      </c>
      <c r="AU69" s="4">
        <v>0</v>
      </c>
      <c r="AV69" s="4">
        <v>0</v>
      </c>
      <c r="AW69" s="15">
        <v>4</v>
      </c>
      <c r="AX69" s="1">
        <f>SUM(Table1[[#This Row],[Astrononion echolsi]:[Trochammina multiloculata]])</f>
        <v>33</v>
      </c>
    </row>
    <row r="70" spans="1:50" x14ac:dyDescent="0.25">
      <c r="A70" s="12" t="s">
        <v>23</v>
      </c>
      <c r="B70" s="2" t="s">
        <v>15</v>
      </c>
      <c r="C70" s="3">
        <f t="shared" si="0"/>
        <v>631.5</v>
      </c>
      <c r="D70" s="1">
        <v>1960</v>
      </c>
      <c r="E70" s="1">
        <v>0</v>
      </c>
      <c r="F70" s="1">
        <v>0</v>
      </c>
      <c r="G70" s="1">
        <v>0</v>
      </c>
      <c r="H70" s="1">
        <v>0</v>
      </c>
      <c r="I70" s="1">
        <v>5</v>
      </c>
      <c r="J70" s="1">
        <v>0</v>
      </c>
      <c r="K70" s="1">
        <v>1</v>
      </c>
      <c r="L70" s="1">
        <v>0</v>
      </c>
      <c r="M70" s="1">
        <f>15+16+15+15+15+17+15+15+10+16+15+15+10+15+17+15+16+16+16+15+15+15+16+11+11+19+15+15+15+17+15+12+15+17+16+5</f>
        <v>528</v>
      </c>
      <c r="N70" s="1">
        <v>1</v>
      </c>
      <c r="O70" s="1">
        <v>0</v>
      </c>
      <c r="P70" s="1">
        <v>5</v>
      </c>
      <c r="Q70" s="1">
        <v>0</v>
      </c>
      <c r="R70" s="1">
        <v>0</v>
      </c>
      <c r="S70" s="1">
        <v>0</v>
      </c>
      <c r="T70" s="1">
        <v>1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4</v>
      </c>
      <c r="AD70" s="1">
        <v>0</v>
      </c>
      <c r="AE70" s="1">
        <v>5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2</v>
      </c>
      <c r="AN70" s="1">
        <v>0</v>
      </c>
      <c r="AO70" s="1">
        <v>9</v>
      </c>
      <c r="AP70" s="1">
        <v>4</v>
      </c>
      <c r="AQ70" s="1">
        <v>13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4">
        <v>25</v>
      </c>
      <c r="AX70" s="1">
        <f>SUM(Table1[[#This Row],[Astrononion echolsi]:[Trochammina multiloculata]])</f>
        <v>578</v>
      </c>
    </row>
    <row r="71" spans="1:50" x14ac:dyDescent="0.25">
      <c r="A71" s="12" t="s">
        <v>23</v>
      </c>
      <c r="B71" s="2" t="s">
        <v>18</v>
      </c>
      <c r="C71" s="3">
        <f t="shared" si="0"/>
        <v>641.5</v>
      </c>
      <c r="D71" s="1">
        <v>1987</v>
      </c>
      <c r="E71" s="1">
        <v>0</v>
      </c>
      <c r="F71" s="1">
        <v>2</v>
      </c>
      <c r="G71" s="1">
        <v>0</v>
      </c>
      <c r="H71" s="1">
        <v>0</v>
      </c>
      <c r="I71" s="1">
        <v>1</v>
      </c>
      <c r="J71" s="1">
        <v>7</v>
      </c>
      <c r="K71" s="1">
        <v>1</v>
      </c>
      <c r="L71" s="1">
        <v>0</v>
      </c>
      <c r="M71" s="1">
        <v>243</v>
      </c>
      <c r="N71" s="1">
        <v>0</v>
      </c>
      <c r="O71" s="1">
        <v>0</v>
      </c>
      <c r="P71" s="1">
        <v>20</v>
      </c>
      <c r="Q71" s="1">
        <v>0</v>
      </c>
      <c r="R71" s="1">
        <v>1</v>
      </c>
      <c r="S71" s="1">
        <v>0</v>
      </c>
      <c r="T71" s="1">
        <v>6</v>
      </c>
      <c r="U71" s="1">
        <v>6</v>
      </c>
      <c r="V71" s="1">
        <v>3</v>
      </c>
      <c r="W71" s="1">
        <v>0</v>
      </c>
      <c r="X71" s="1">
        <v>0</v>
      </c>
      <c r="Y71" s="1">
        <v>0</v>
      </c>
      <c r="Z71" s="1">
        <v>1</v>
      </c>
      <c r="AA71" s="1">
        <v>0</v>
      </c>
      <c r="AB71" s="1">
        <v>0</v>
      </c>
      <c r="AC71" s="1">
        <v>11</v>
      </c>
      <c r="AD71" s="1">
        <v>0</v>
      </c>
      <c r="AE71" s="1">
        <v>6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4</v>
      </c>
      <c r="AN71" s="1">
        <v>3</v>
      </c>
      <c r="AO71" s="1">
        <v>5</v>
      </c>
      <c r="AP71" s="1">
        <v>0</v>
      </c>
      <c r="AQ71" s="1">
        <v>10</v>
      </c>
      <c r="AR71" s="1">
        <v>0</v>
      </c>
      <c r="AS71" s="1">
        <v>0</v>
      </c>
      <c r="AT71" s="1">
        <v>0</v>
      </c>
      <c r="AU71" s="1">
        <v>0</v>
      </c>
      <c r="AV71" s="1">
        <v>1</v>
      </c>
      <c r="AW71" s="14">
        <v>35</v>
      </c>
      <c r="AX71" s="1">
        <f>SUM(Table1[[#This Row],[Astrononion echolsi]:[Trochammina multiloculata]])</f>
        <v>331</v>
      </c>
    </row>
    <row r="72" spans="1:50" x14ac:dyDescent="0.25">
      <c r="A72" s="16" t="s">
        <v>23</v>
      </c>
      <c r="B72" s="17" t="s">
        <v>24</v>
      </c>
      <c r="C72" s="18">
        <v>650.5</v>
      </c>
      <c r="D72" s="1">
        <v>2012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64</v>
      </c>
      <c r="N72" s="18">
        <v>0</v>
      </c>
      <c r="O72" s="18">
        <v>0</v>
      </c>
      <c r="P72" s="18">
        <v>1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2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  <c r="AM72" s="18">
        <v>4</v>
      </c>
      <c r="AN72" s="18">
        <v>0</v>
      </c>
      <c r="AO72" s="18">
        <v>5</v>
      </c>
      <c r="AP72" s="18">
        <v>0</v>
      </c>
      <c r="AQ72" s="18">
        <v>1</v>
      </c>
      <c r="AR72" s="18">
        <v>0</v>
      </c>
      <c r="AS72" s="18">
        <v>0</v>
      </c>
      <c r="AT72" s="18">
        <v>0</v>
      </c>
      <c r="AU72" s="18">
        <v>0</v>
      </c>
      <c r="AV72" s="18">
        <v>0</v>
      </c>
      <c r="AW72" s="19">
        <v>6</v>
      </c>
      <c r="AX72" s="18">
        <f>SUM(Table1[[#This Row],[Astrononion echolsi]:[Trochammina multiloculata]])</f>
        <v>77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4891A-207A-4646-B4A2-C0F4D1DBA550}">
  <dimension ref="A1:AX72"/>
  <sheetViews>
    <sheetView workbookViewId="0">
      <selection activeCell="H4" sqref="H4"/>
    </sheetView>
  </sheetViews>
  <sheetFormatPr defaultRowHeight="15" x14ac:dyDescent="0.25"/>
  <sheetData>
    <row r="1" spans="1:50" ht="160.5" x14ac:dyDescent="0.25">
      <c r="A1" s="11" t="s">
        <v>0</v>
      </c>
      <c r="B1" s="6" t="s">
        <v>25</v>
      </c>
      <c r="C1" s="6" t="s">
        <v>26</v>
      </c>
      <c r="D1" s="48" t="s">
        <v>72</v>
      </c>
      <c r="E1" s="49" t="s">
        <v>27</v>
      </c>
      <c r="F1" s="49" t="s">
        <v>28</v>
      </c>
      <c r="G1" s="49" t="s">
        <v>29</v>
      </c>
      <c r="H1" s="49" t="s">
        <v>30</v>
      </c>
      <c r="I1" s="49" t="s">
        <v>31</v>
      </c>
      <c r="J1" s="49" t="s">
        <v>32</v>
      </c>
      <c r="K1" s="49" t="s">
        <v>33</v>
      </c>
      <c r="L1" s="49" t="s">
        <v>34</v>
      </c>
      <c r="M1" s="49" t="s">
        <v>35</v>
      </c>
      <c r="N1" s="49" t="s">
        <v>36</v>
      </c>
      <c r="O1" s="49" t="s">
        <v>37</v>
      </c>
      <c r="P1" s="49" t="s">
        <v>38</v>
      </c>
      <c r="Q1" s="49" t="s">
        <v>39</v>
      </c>
      <c r="R1" s="49" t="s">
        <v>40</v>
      </c>
      <c r="S1" s="49" t="s">
        <v>41</v>
      </c>
      <c r="T1" s="49" t="s">
        <v>42</v>
      </c>
      <c r="U1" s="49" t="s">
        <v>43</v>
      </c>
      <c r="V1" s="49" t="s">
        <v>44</v>
      </c>
      <c r="W1" s="49" t="s">
        <v>45</v>
      </c>
      <c r="X1" s="49" t="s">
        <v>46</v>
      </c>
      <c r="Y1" s="49" t="s">
        <v>47</v>
      </c>
      <c r="Z1" s="49" t="s">
        <v>48</v>
      </c>
      <c r="AA1" s="49" t="s">
        <v>49</v>
      </c>
      <c r="AB1" s="50" t="s">
        <v>50</v>
      </c>
      <c r="AC1" s="49" t="s">
        <v>51</v>
      </c>
      <c r="AD1" s="49" t="s">
        <v>52</v>
      </c>
      <c r="AE1" s="49" t="s">
        <v>53</v>
      </c>
      <c r="AF1" s="49" t="s">
        <v>54</v>
      </c>
      <c r="AG1" s="49" t="s">
        <v>55</v>
      </c>
      <c r="AH1" s="49" t="s">
        <v>56</v>
      </c>
      <c r="AI1" s="49" t="s">
        <v>57</v>
      </c>
      <c r="AJ1" s="49" t="s">
        <v>58</v>
      </c>
      <c r="AK1" s="49" t="s">
        <v>59</v>
      </c>
      <c r="AL1" s="49" t="s">
        <v>60</v>
      </c>
      <c r="AM1" s="49" t="s">
        <v>61</v>
      </c>
      <c r="AN1" s="49" t="s">
        <v>62</v>
      </c>
      <c r="AO1" s="49" t="s">
        <v>63</v>
      </c>
      <c r="AP1" s="49" t="s">
        <v>64</v>
      </c>
      <c r="AQ1" s="49" t="s">
        <v>65</v>
      </c>
      <c r="AR1" s="49" t="s">
        <v>66</v>
      </c>
      <c r="AS1" s="49" t="s">
        <v>67</v>
      </c>
      <c r="AT1" s="49" t="s">
        <v>68</v>
      </c>
      <c r="AU1" s="49" t="s">
        <v>69</v>
      </c>
      <c r="AV1" s="49" t="s">
        <v>70</v>
      </c>
      <c r="AW1" s="51" t="s">
        <v>71</v>
      </c>
      <c r="AX1" s="52" t="s">
        <v>73</v>
      </c>
    </row>
    <row r="2" spans="1:50" x14ac:dyDescent="0.25">
      <c r="A2" s="26" t="s">
        <v>1</v>
      </c>
      <c r="B2" s="21" t="s">
        <v>2</v>
      </c>
      <c r="C2" s="22">
        <v>1.5</v>
      </c>
      <c r="D2" s="20">
        <v>-66</v>
      </c>
      <c r="E2" s="23">
        <v>0</v>
      </c>
      <c r="F2" s="23">
        <v>0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23">
        <v>0</v>
      </c>
      <c r="N2" s="23">
        <v>0</v>
      </c>
      <c r="O2" s="23">
        <v>0</v>
      </c>
      <c r="P2" s="23">
        <v>0</v>
      </c>
      <c r="Q2" s="23">
        <v>0</v>
      </c>
      <c r="R2" s="23">
        <v>0</v>
      </c>
      <c r="S2" s="23">
        <v>0</v>
      </c>
      <c r="T2" s="23">
        <v>0</v>
      </c>
      <c r="U2" s="23">
        <v>0</v>
      </c>
      <c r="V2" s="23">
        <v>0</v>
      </c>
      <c r="W2" s="23">
        <v>0</v>
      </c>
      <c r="X2" s="23">
        <v>0</v>
      </c>
      <c r="Y2" s="23">
        <v>0</v>
      </c>
      <c r="Z2" s="23">
        <v>0</v>
      </c>
      <c r="AA2" s="23">
        <v>0</v>
      </c>
      <c r="AB2" s="23">
        <v>0</v>
      </c>
      <c r="AC2" s="23">
        <v>0</v>
      </c>
      <c r="AD2" s="23">
        <v>0</v>
      </c>
      <c r="AE2" s="23">
        <v>0</v>
      </c>
      <c r="AF2" s="23">
        <v>0</v>
      </c>
      <c r="AG2" s="23">
        <v>0</v>
      </c>
      <c r="AH2" s="23">
        <v>0</v>
      </c>
      <c r="AI2" s="23">
        <v>0</v>
      </c>
      <c r="AJ2" s="23">
        <v>0</v>
      </c>
      <c r="AK2" s="23">
        <v>0</v>
      </c>
      <c r="AL2" s="23">
        <v>0</v>
      </c>
      <c r="AM2" s="23">
        <v>0</v>
      </c>
      <c r="AN2" s="23">
        <v>0</v>
      </c>
      <c r="AO2" s="23">
        <v>0</v>
      </c>
      <c r="AP2" s="23">
        <v>0</v>
      </c>
      <c r="AQ2" s="23">
        <v>0</v>
      </c>
      <c r="AR2" s="23">
        <v>0</v>
      </c>
      <c r="AS2" s="23">
        <v>0</v>
      </c>
      <c r="AT2" s="23">
        <v>0</v>
      </c>
      <c r="AU2" s="23">
        <v>0</v>
      </c>
      <c r="AV2" s="23">
        <v>0</v>
      </c>
      <c r="AW2" s="23">
        <v>0</v>
      </c>
    </row>
    <row r="3" spans="1:50" x14ac:dyDescent="0.25">
      <c r="A3" s="12" t="s">
        <v>1</v>
      </c>
      <c r="B3" s="2" t="s">
        <v>3</v>
      </c>
      <c r="C3" s="3">
        <f>C2+9</f>
        <v>10.5</v>
      </c>
      <c r="D3" s="1">
        <v>-26</v>
      </c>
      <c r="E3" s="23">
        <v>0</v>
      </c>
      <c r="F3" s="23">
        <v>0</v>
      </c>
      <c r="G3" s="23">
        <v>0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23">
        <v>3.0321406913280766</v>
      </c>
      <c r="N3" s="23">
        <v>0</v>
      </c>
      <c r="O3" s="23">
        <v>0</v>
      </c>
      <c r="P3" s="23">
        <v>0</v>
      </c>
      <c r="Q3" s="23">
        <v>0</v>
      </c>
      <c r="R3" s="23">
        <v>0</v>
      </c>
      <c r="S3" s="23">
        <v>0</v>
      </c>
      <c r="T3" s="23">
        <v>0</v>
      </c>
      <c r="U3" s="23">
        <v>0</v>
      </c>
      <c r="V3" s="23">
        <v>0</v>
      </c>
      <c r="W3" s="23">
        <v>0</v>
      </c>
      <c r="X3" s="23">
        <v>0</v>
      </c>
      <c r="Y3" s="23">
        <v>0</v>
      </c>
      <c r="Z3" s="23">
        <v>0</v>
      </c>
      <c r="AA3" s="23">
        <v>0</v>
      </c>
      <c r="AB3" s="23">
        <v>0</v>
      </c>
      <c r="AC3" s="23">
        <v>0</v>
      </c>
      <c r="AD3" s="23">
        <v>0</v>
      </c>
      <c r="AE3" s="23">
        <v>0</v>
      </c>
      <c r="AF3" s="23">
        <v>0</v>
      </c>
      <c r="AG3" s="23">
        <v>0</v>
      </c>
      <c r="AH3" s="23">
        <v>0</v>
      </c>
      <c r="AI3" s="23">
        <v>0</v>
      </c>
      <c r="AJ3" s="23">
        <v>0</v>
      </c>
      <c r="AK3" s="23">
        <v>0</v>
      </c>
      <c r="AL3" s="23">
        <v>0</v>
      </c>
      <c r="AM3" s="23">
        <v>0</v>
      </c>
      <c r="AN3" s="23">
        <v>0</v>
      </c>
      <c r="AO3" s="23">
        <v>3.0321406913280766</v>
      </c>
      <c r="AP3" s="23">
        <v>0</v>
      </c>
      <c r="AQ3" s="23">
        <v>3.0321406913280766</v>
      </c>
      <c r="AR3" s="23">
        <v>0</v>
      </c>
      <c r="AS3" s="23">
        <v>0</v>
      </c>
      <c r="AT3" s="23">
        <v>0</v>
      </c>
      <c r="AU3" s="23">
        <v>0</v>
      </c>
      <c r="AV3" s="23">
        <v>0</v>
      </c>
      <c r="AW3" s="23">
        <v>3.0321406913280766</v>
      </c>
    </row>
    <row r="4" spans="1:50" x14ac:dyDescent="0.25">
      <c r="A4" s="26" t="s">
        <v>1</v>
      </c>
      <c r="B4" s="21" t="s">
        <v>4</v>
      </c>
      <c r="C4" s="22">
        <v>15.5</v>
      </c>
      <c r="D4" s="20">
        <v>50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23">
        <v>0</v>
      </c>
      <c r="L4" s="23">
        <v>0</v>
      </c>
      <c r="M4" s="23">
        <v>7.7611940298507465</v>
      </c>
      <c r="N4" s="23">
        <v>0</v>
      </c>
      <c r="O4" s="23">
        <v>0</v>
      </c>
      <c r="P4" s="23">
        <v>0.29850746268656714</v>
      </c>
      <c r="Q4" s="23">
        <v>0</v>
      </c>
      <c r="R4" s="23">
        <v>0</v>
      </c>
      <c r="S4" s="23">
        <v>0</v>
      </c>
      <c r="T4" s="23">
        <v>0</v>
      </c>
      <c r="U4" s="23">
        <v>0</v>
      </c>
      <c r="V4" s="23">
        <v>0</v>
      </c>
      <c r="W4" s="23">
        <v>0</v>
      </c>
      <c r="X4" s="23">
        <v>0</v>
      </c>
      <c r="Y4" s="23">
        <v>0</v>
      </c>
      <c r="Z4" s="23">
        <v>0</v>
      </c>
      <c r="AA4" s="23">
        <v>0</v>
      </c>
      <c r="AB4" s="23">
        <v>0</v>
      </c>
      <c r="AC4" s="23">
        <v>0</v>
      </c>
      <c r="AD4" s="23">
        <v>0</v>
      </c>
      <c r="AE4" s="23">
        <v>0.29850746268656714</v>
      </c>
      <c r="AF4" s="23">
        <v>0</v>
      </c>
      <c r="AG4" s="23">
        <v>0</v>
      </c>
      <c r="AH4" s="23">
        <v>0</v>
      </c>
      <c r="AI4" s="23">
        <v>0</v>
      </c>
      <c r="AJ4" s="23">
        <v>0</v>
      </c>
      <c r="AK4" s="23">
        <v>0</v>
      </c>
      <c r="AL4" s="23">
        <v>0</v>
      </c>
      <c r="AM4" s="23">
        <v>0.59701492537313428</v>
      </c>
      <c r="AN4" s="23">
        <v>0</v>
      </c>
      <c r="AO4" s="23">
        <v>0.89552238805970152</v>
      </c>
      <c r="AP4" s="23">
        <v>0</v>
      </c>
      <c r="AQ4" s="23">
        <v>2.08955223880597</v>
      </c>
      <c r="AR4" s="23">
        <v>0</v>
      </c>
      <c r="AS4" s="23">
        <v>0</v>
      </c>
      <c r="AT4" s="23">
        <v>0</v>
      </c>
      <c r="AU4" s="23">
        <v>0</v>
      </c>
      <c r="AV4" s="23">
        <v>0</v>
      </c>
      <c r="AW4" s="23">
        <v>1.4925373134328357</v>
      </c>
    </row>
    <row r="5" spans="1:50" x14ac:dyDescent="0.25">
      <c r="A5" s="12" t="s">
        <v>1</v>
      </c>
      <c r="B5" s="2" t="s">
        <v>5</v>
      </c>
      <c r="C5" s="3">
        <f>C3+10</f>
        <v>20.5</v>
      </c>
      <c r="D5" s="1">
        <v>145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9.1954022988505741</v>
      </c>
      <c r="N5" s="23">
        <v>0</v>
      </c>
      <c r="O5" s="23">
        <v>0</v>
      </c>
      <c r="P5" s="23">
        <v>1.1494252873563218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0</v>
      </c>
      <c r="Y5" s="23">
        <v>0</v>
      </c>
      <c r="Z5" s="23">
        <v>0</v>
      </c>
      <c r="AA5" s="23">
        <v>0</v>
      </c>
      <c r="AB5" s="23">
        <v>0</v>
      </c>
      <c r="AC5" s="23">
        <v>0</v>
      </c>
      <c r="AD5" s="23">
        <v>0</v>
      </c>
      <c r="AE5" s="23">
        <v>0</v>
      </c>
      <c r="AF5" s="23">
        <v>0</v>
      </c>
      <c r="AG5" s="23">
        <v>0</v>
      </c>
      <c r="AH5" s="23">
        <v>0</v>
      </c>
      <c r="AI5" s="23">
        <v>0</v>
      </c>
      <c r="AJ5" s="23">
        <v>0</v>
      </c>
      <c r="AK5" s="23">
        <v>0</v>
      </c>
      <c r="AL5" s="23">
        <v>0</v>
      </c>
      <c r="AM5" s="23">
        <v>0</v>
      </c>
      <c r="AN5" s="23">
        <v>0</v>
      </c>
      <c r="AO5" s="23">
        <v>3.4482758620689653</v>
      </c>
      <c r="AP5" s="23">
        <v>0</v>
      </c>
      <c r="AQ5" s="23">
        <v>1.1494252873563218</v>
      </c>
      <c r="AR5" s="23">
        <v>0</v>
      </c>
      <c r="AS5" s="23">
        <v>0</v>
      </c>
      <c r="AT5" s="23">
        <v>0</v>
      </c>
      <c r="AU5" s="23">
        <v>0</v>
      </c>
      <c r="AV5" s="23">
        <v>0</v>
      </c>
      <c r="AW5" s="23">
        <v>0</v>
      </c>
    </row>
    <row r="6" spans="1:50" x14ac:dyDescent="0.25">
      <c r="A6" s="26" t="s">
        <v>1</v>
      </c>
      <c r="B6" s="21" t="s">
        <v>6</v>
      </c>
      <c r="C6" s="22">
        <v>25.5</v>
      </c>
      <c r="D6" s="20">
        <v>258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11.876484560570072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3">
        <v>0</v>
      </c>
      <c r="AD6" s="23">
        <v>0</v>
      </c>
      <c r="AE6" s="23">
        <v>0</v>
      </c>
      <c r="AF6" s="23">
        <v>0</v>
      </c>
      <c r="AG6" s="23">
        <v>0</v>
      </c>
      <c r="AH6" s="23">
        <v>0</v>
      </c>
      <c r="AI6" s="23">
        <v>0</v>
      </c>
      <c r="AJ6" s="23">
        <v>0</v>
      </c>
      <c r="AK6" s="23">
        <v>0</v>
      </c>
      <c r="AL6" s="23">
        <v>0</v>
      </c>
      <c r="AM6" s="23">
        <v>0</v>
      </c>
      <c r="AN6" s="23">
        <v>11.876484560570072</v>
      </c>
      <c r="AO6" s="23">
        <v>11.876484560570072</v>
      </c>
      <c r="AP6" s="23">
        <v>0</v>
      </c>
      <c r="AQ6" s="23">
        <v>23.752969121140143</v>
      </c>
      <c r="AR6" s="23">
        <v>0</v>
      </c>
      <c r="AS6" s="23">
        <v>0</v>
      </c>
      <c r="AT6" s="23">
        <v>0</v>
      </c>
      <c r="AU6" s="23">
        <v>0</v>
      </c>
      <c r="AV6" s="23">
        <v>0</v>
      </c>
      <c r="AW6" s="23">
        <v>11.876484560570072</v>
      </c>
    </row>
    <row r="7" spans="1:50" x14ac:dyDescent="0.25">
      <c r="A7" s="12" t="s">
        <v>1</v>
      </c>
      <c r="B7" s="2" t="s">
        <v>7</v>
      </c>
      <c r="C7" s="3">
        <f>C5+10</f>
        <v>30.5</v>
      </c>
      <c r="D7" s="1">
        <v>372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3.2786885245901671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3">
        <v>0</v>
      </c>
      <c r="AE7" s="23">
        <v>0</v>
      </c>
      <c r="AF7" s="23">
        <v>0</v>
      </c>
      <c r="AG7" s="23">
        <v>0</v>
      </c>
      <c r="AH7" s="23">
        <v>0</v>
      </c>
      <c r="AI7" s="23">
        <v>0</v>
      </c>
      <c r="AJ7" s="23">
        <v>0</v>
      </c>
      <c r="AK7" s="23">
        <v>0</v>
      </c>
      <c r="AL7" s="23">
        <v>0</v>
      </c>
      <c r="AM7" s="23">
        <v>0</v>
      </c>
      <c r="AN7" s="23">
        <v>0</v>
      </c>
      <c r="AO7" s="23">
        <v>6.5573770491803343</v>
      </c>
      <c r="AP7" s="23">
        <v>0</v>
      </c>
      <c r="AQ7" s="23">
        <v>0</v>
      </c>
      <c r="AR7" s="23">
        <v>0</v>
      </c>
      <c r="AS7" s="23">
        <v>0</v>
      </c>
      <c r="AT7" s="23">
        <v>0</v>
      </c>
      <c r="AU7" s="23">
        <v>0</v>
      </c>
      <c r="AV7" s="23">
        <v>0</v>
      </c>
      <c r="AW7" s="23">
        <v>0</v>
      </c>
    </row>
    <row r="8" spans="1:50" x14ac:dyDescent="0.25">
      <c r="A8" s="26" t="s">
        <v>8</v>
      </c>
      <c r="B8" s="21" t="s">
        <v>9</v>
      </c>
      <c r="C8" s="22">
        <v>35.5</v>
      </c>
      <c r="D8" s="20">
        <v>478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9.7221096978044237</v>
      </c>
      <c r="N8" s="23">
        <v>0</v>
      </c>
      <c r="O8" s="23">
        <v>0</v>
      </c>
      <c r="P8" s="23">
        <v>1.6203516163007374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23">
        <v>3.2407032326014749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3">
        <v>0</v>
      </c>
      <c r="AM8" s="23">
        <v>2.4305274244511059</v>
      </c>
      <c r="AN8" s="23">
        <v>1.6203516163007374</v>
      </c>
      <c r="AO8" s="23">
        <v>1.6203516163007374</v>
      </c>
      <c r="AP8" s="23">
        <v>0</v>
      </c>
      <c r="AQ8" s="23">
        <v>1.6203516163007374</v>
      </c>
      <c r="AR8" s="23">
        <v>0</v>
      </c>
      <c r="AS8" s="23">
        <v>0</v>
      </c>
      <c r="AT8" s="23">
        <v>0</v>
      </c>
      <c r="AU8" s="23">
        <v>0</v>
      </c>
      <c r="AV8" s="23">
        <v>0</v>
      </c>
      <c r="AW8" s="23">
        <v>0.81017580815036871</v>
      </c>
    </row>
    <row r="9" spans="1:50" x14ac:dyDescent="0.25">
      <c r="A9" s="12" t="s">
        <v>1</v>
      </c>
      <c r="B9" s="2" t="s">
        <v>10</v>
      </c>
      <c r="C9" s="3">
        <f>C7+10</f>
        <v>40.5</v>
      </c>
      <c r="D9" s="1">
        <v>580</v>
      </c>
      <c r="E9" s="23">
        <v>0.99086309288243635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11.945052757316345</v>
      </c>
      <c r="N9" s="23">
        <v>0</v>
      </c>
      <c r="O9" s="23">
        <v>0</v>
      </c>
      <c r="P9" s="23">
        <v>0.99542106310969547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1.9908421262193909</v>
      </c>
      <c r="AF9" s="23">
        <v>0.99542106310969547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3">
        <v>0</v>
      </c>
      <c r="AM9" s="23">
        <v>3.9816842524387819</v>
      </c>
      <c r="AN9" s="23">
        <v>0.99542106310969547</v>
      </c>
      <c r="AO9" s="23">
        <v>3.9816842524387819</v>
      </c>
      <c r="AP9" s="23">
        <v>0</v>
      </c>
      <c r="AQ9" s="23">
        <v>4.977105315548477</v>
      </c>
      <c r="AR9" s="23">
        <v>0</v>
      </c>
      <c r="AS9" s="23">
        <v>0</v>
      </c>
      <c r="AT9" s="23">
        <v>0</v>
      </c>
      <c r="AU9" s="23">
        <v>0</v>
      </c>
      <c r="AV9" s="23">
        <v>0</v>
      </c>
      <c r="AW9" s="23">
        <v>7.9633685048775638</v>
      </c>
    </row>
    <row r="10" spans="1:50" x14ac:dyDescent="0.25">
      <c r="A10" s="26" t="s">
        <v>1</v>
      </c>
      <c r="B10" s="21" t="s">
        <v>11</v>
      </c>
      <c r="C10" s="22">
        <f>C9+10</f>
        <v>50.5</v>
      </c>
      <c r="D10" s="20">
        <v>679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72.480710778583088</v>
      </c>
      <c r="N10" s="23">
        <v>0</v>
      </c>
      <c r="O10" s="23">
        <v>0</v>
      </c>
      <c r="P10" s="23">
        <v>4.6761748889408441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v>2.338087444470422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3">
        <v>0</v>
      </c>
      <c r="AM10" s="23">
        <v>9.3523497778816882</v>
      </c>
      <c r="AN10" s="23">
        <v>0</v>
      </c>
      <c r="AO10" s="23">
        <v>11.690437222352111</v>
      </c>
      <c r="AP10" s="23">
        <v>0</v>
      </c>
      <c r="AQ10" s="23">
        <v>14.028524666822532</v>
      </c>
      <c r="AR10" s="23">
        <v>0</v>
      </c>
      <c r="AS10" s="23">
        <v>0</v>
      </c>
      <c r="AT10" s="23">
        <v>0</v>
      </c>
      <c r="AU10" s="23">
        <v>0</v>
      </c>
      <c r="AV10" s="23">
        <v>0</v>
      </c>
      <c r="AW10" s="23">
        <v>4.6761748889408441</v>
      </c>
    </row>
    <row r="11" spans="1:50" x14ac:dyDescent="0.25">
      <c r="A11" s="12" t="s">
        <v>1</v>
      </c>
      <c r="B11" s="2" t="s">
        <v>12</v>
      </c>
      <c r="C11" s="3">
        <f>C10+10</f>
        <v>60.5</v>
      </c>
      <c r="D11" s="1">
        <v>691</v>
      </c>
      <c r="E11" s="23">
        <v>2.4134204130815209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29.516855678110925</v>
      </c>
      <c r="N11" s="23">
        <v>0</v>
      </c>
      <c r="O11" s="23">
        <v>7.7675935995028746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1.5535187199005749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1.5535187199005749</v>
      </c>
      <c r="AO11" s="23">
        <v>3.1070374398011498</v>
      </c>
      <c r="AP11" s="23">
        <v>0</v>
      </c>
      <c r="AQ11" s="23">
        <v>3.1070374398011498</v>
      </c>
      <c r="AR11" s="23">
        <v>0</v>
      </c>
      <c r="AS11" s="23">
        <v>0</v>
      </c>
      <c r="AT11" s="23">
        <v>0</v>
      </c>
      <c r="AU11" s="23">
        <v>0</v>
      </c>
      <c r="AV11" s="23">
        <v>0</v>
      </c>
      <c r="AW11" s="23">
        <v>0</v>
      </c>
    </row>
    <row r="12" spans="1:50" x14ac:dyDescent="0.25">
      <c r="A12" s="26" t="s">
        <v>13</v>
      </c>
      <c r="B12" s="21" t="s">
        <v>2</v>
      </c>
      <c r="C12" s="22">
        <f>65.5</f>
        <v>65.5</v>
      </c>
      <c r="D12" s="20">
        <v>696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1.4705882352941173</v>
      </c>
      <c r="AK12" s="23">
        <v>0</v>
      </c>
      <c r="AL12" s="23">
        <v>0</v>
      </c>
      <c r="AM12" s="23">
        <v>0</v>
      </c>
      <c r="AN12" s="23">
        <v>1.4705882352941173</v>
      </c>
      <c r="AO12" s="23">
        <v>13.235294117647056</v>
      </c>
      <c r="AP12" s="23">
        <v>0</v>
      </c>
      <c r="AQ12" s="23">
        <v>7.3529411764705861</v>
      </c>
      <c r="AR12" s="23">
        <v>0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</row>
    <row r="13" spans="1:50" x14ac:dyDescent="0.25">
      <c r="A13" s="12" t="s">
        <v>13</v>
      </c>
      <c r="B13" s="2" t="s">
        <v>3</v>
      </c>
      <c r="C13" s="3">
        <v>74.5</v>
      </c>
      <c r="D13" s="1">
        <v>708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46.697798532354859</v>
      </c>
      <c r="N13" s="23">
        <v>0</v>
      </c>
      <c r="O13" s="23">
        <v>0</v>
      </c>
      <c r="P13" s="23">
        <v>6.671114076050694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3.335557038025347</v>
      </c>
      <c r="AO13" s="23">
        <v>10.006671114076042</v>
      </c>
      <c r="AP13" s="23">
        <v>0</v>
      </c>
      <c r="AQ13" s="23">
        <v>6.671114076050694</v>
      </c>
      <c r="AR13" s="23">
        <v>0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</row>
    <row r="14" spans="1:50" x14ac:dyDescent="0.25">
      <c r="A14" s="26" t="s">
        <v>13</v>
      </c>
      <c r="B14" s="21" t="s">
        <v>5</v>
      </c>
      <c r="C14" s="22">
        <f t="shared" ref="C14:C71" si="0">C13+10</f>
        <v>84.5</v>
      </c>
      <c r="D14" s="20">
        <v>727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7.8802206461780919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3">
        <v>0</v>
      </c>
    </row>
    <row r="15" spans="1:50" x14ac:dyDescent="0.25">
      <c r="A15" s="12" t="s">
        <v>13</v>
      </c>
      <c r="B15" s="2" t="s">
        <v>7</v>
      </c>
      <c r="C15" s="3">
        <f t="shared" si="0"/>
        <v>94.5</v>
      </c>
      <c r="D15" s="1">
        <v>748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2.0408163265306132</v>
      </c>
      <c r="AN15" s="23">
        <v>0</v>
      </c>
      <c r="AO15" s="23">
        <v>6.12244897959184</v>
      </c>
      <c r="AP15" s="23">
        <v>2.0408163265306132</v>
      </c>
      <c r="AQ15" s="23">
        <v>6.12244897959184</v>
      </c>
      <c r="AR15" s="23">
        <v>0</v>
      </c>
      <c r="AS15" s="23">
        <v>4.0816326530612264</v>
      </c>
      <c r="AT15" s="23">
        <v>0</v>
      </c>
      <c r="AU15" s="23">
        <v>0</v>
      </c>
      <c r="AV15" s="23">
        <v>0</v>
      </c>
      <c r="AW15" s="23">
        <v>0</v>
      </c>
    </row>
    <row r="16" spans="1:50" x14ac:dyDescent="0.25">
      <c r="A16" s="26" t="s">
        <v>13</v>
      </c>
      <c r="B16" s="21" t="s">
        <v>10</v>
      </c>
      <c r="C16" s="22">
        <f t="shared" si="0"/>
        <v>104.5</v>
      </c>
      <c r="D16" s="20">
        <v>770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23">
        <v>0</v>
      </c>
      <c r="AD16" s="23">
        <v>0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49.382716049382651</v>
      </c>
      <c r="AP16" s="23">
        <v>0</v>
      </c>
      <c r="AQ16" s="23">
        <v>32.921810699588434</v>
      </c>
      <c r="AR16" s="23">
        <v>0</v>
      </c>
      <c r="AS16" s="23">
        <v>24.691358024691326</v>
      </c>
      <c r="AT16" s="23">
        <v>0</v>
      </c>
      <c r="AU16" s="23">
        <v>0</v>
      </c>
      <c r="AV16" s="23">
        <v>0</v>
      </c>
      <c r="AW16" s="23">
        <v>0</v>
      </c>
    </row>
    <row r="17" spans="1:49" x14ac:dyDescent="0.25">
      <c r="A17" s="12" t="s">
        <v>13</v>
      </c>
      <c r="B17" s="2" t="s">
        <v>11</v>
      </c>
      <c r="C17" s="3">
        <f t="shared" si="0"/>
        <v>114.5</v>
      </c>
      <c r="D17" s="1">
        <v>793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8.4364454443194621</v>
      </c>
      <c r="AP17" s="23">
        <v>0</v>
      </c>
      <c r="AQ17" s="23">
        <v>2.8121484814398205</v>
      </c>
      <c r="AR17" s="23">
        <v>0</v>
      </c>
      <c r="AS17" s="23">
        <v>0</v>
      </c>
      <c r="AT17" s="23">
        <v>0</v>
      </c>
      <c r="AU17" s="23">
        <v>0</v>
      </c>
      <c r="AV17" s="23">
        <v>0</v>
      </c>
      <c r="AW17" s="23">
        <v>0</v>
      </c>
    </row>
    <row r="18" spans="1:49" x14ac:dyDescent="0.25">
      <c r="A18" s="26" t="s">
        <v>13</v>
      </c>
      <c r="B18" s="21" t="s">
        <v>12</v>
      </c>
      <c r="C18" s="22">
        <f t="shared" si="0"/>
        <v>124.5</v>
      </c>
      <c r="D18" s="20">
        <v>816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5.1150895140664963</v>
      </c>
      <c r="AP18" s="23">
        <v>0</v>
      </c>
      <c r="AQ18" s="23">
        <v>7.6726342710997439</v>
      </c>
      <c r="AR18" s="23">
        <v>0</v>
      </c>
      <c r="AS18" s="23">
        <v>0</v>
      </c>
      <c r="AT18" s="23">
        <v>0</v>
      </c>
      <c r="AU18" s="23">
        <v>0</v>
      </c>
      <c r="AV18" s="23">
        <v>0</v>
      </c>
      <c r="AW18" s="23">
        <v>0</v>
      </c>
    </row>
    <row r="19" spans="1:49" x14ac:dyDescent="0.25">
      <c r="A19" s="12" t="s">
        <v>13</v>
      </c>
      <c r="B19" s="2" t="s">
        <v>14</v>
      </c>
      <c r="C19" s="3">
        <f t="shared" si="0"/>
        <v>134.5</v>
      </c>
      <c r="D19" s="1">
        <v>838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14.506769825918772</v>
      </c>
      <c r="AP19" s="23">
        <v>0</v>
      </c>
      <c r="AQ19" s="23">
        <v>0</v>
      </c>
      <c r="AR19" s="23">
        <v>0</v>
      </c>
      <c r="AS19" s="23">
        <v>0</v>
      </c>
      <c r="AT19" s="23">
        <v>0</v>
      </c>
      <c r="AU19" s="23">
        <v>0</v>
      </c>
      <c r="AV19" s="23">
        <v>0</v>
      </c>
      <c r="AW19" s="23">
        <v>0</v>
      </c>
    </row>
    <row r="20" spans="1:49" x14ac:dyDescent="0.25">
      <c r="A20" s="26" t="s">
        <v>13</v>
      </c>
      <c r="B20" s="21" t="s">
        <v>15</v>
      </c>
      <c r="C20" s="22">
        <f t="shared" si="0"/>
        <v>144.5</v>
      </c>
      <c r="D20" s="20">
        <v>861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4.6827440880355864</v>
      </c>
      <c r="AN20" s="23">
        <v>0</v>
      </c>
      <c r="AO20" s="23">
        <v>4.6827440880355864</v>
      </c>
      <c r="AP20" s="23">
        <v>0</v>
      </c>
      <c r="AQ20" s="23">
        <v>18.730976352142346</v>
      </c>
      <c r="AR20" s="23">
        <v>0</v>
      </c>
      <c r="AS20" s="23">
        <v>4.6827440880355864</v>
      </c>
      <c r="AT20" s="23">
        <v>0</v>
      </c>
      <c r="AU20" s="23">
        <v>0</v>
      </c>
      <c r="AV20" s="23">
        <v>0</v>
      </c>
      <c r="AW20" s="23">
        <v>0</v>
      </c>
    </row>
    <row r="21" spans="1:49" x14ac:dyDescent="0.25">
      <c r="A21" s="12" t="s">
        <v>13</v>
      </c>
      <c r="B21" s="2" t="s">
        <v>16</v>
      </c>
      <c r="C21" s="3">
        <v>153.5</v>
      </c>
      <c r="D21" s="1">
        <v>881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</row>
    <row r="22" spans="1:49" x14ac:dyDescent="0.25">
      <c r="A22" s="26" t="s">
        <v>17</v>
      </c>
      <c r="B22" s="21" t="s">
        <v>2</v>
      </c>
      <c r="C22" s="22">
        <v>157.5</v>
      </c>
      <c r="D22" s="20">
        <v>890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3.7285607755406445</v>
      </c>
      <c r="AN22" s="23">
        <v>3.7285607755406445</v>
      </c>
      <c r="AO22" s="23">
        <v>7.4571215510812889</v>
      </c>
      <c r="AP22" s="23">
        <v>0</v>
      </c>
      <c r="AQ22" s="23">
        <v>18.642803877703223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</row>
    <row r="23" spans="1:49" x14ac:dyDescent="0.25">
      <c r="A23" s="12" t="s">
        <v>17</v>
      </c>
      <c r="B23" s="2" t="s">
        <v>3</v>
      </c>
      <c r="C23" s="3">
        <v>166.5</v>
      </c>
      <c r="D23" s="1">
        <v>910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1.960784313725491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3.921568627450982</v>
      </c>
      <c r="AN23" s="23">
        <v>1.960784313725491</v>
      </c>
      <c r="AO23" s="23">
        <v>13.725490196078438</v>
      </c>
      <c r="AP23" s="23">
        <v>0</v>
      </c>
      <c r="AQ23" s="23">
        <v>15.686274509803928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</row>
    <row r="24" spans="1:49" x14ac:dyDescent="0.25">
      <c r="A24" s="26" t="s">
        <v>17</v>
      </c>
      <c r="B24" s="21" t="s">
        <v>5</v>
      </c>
      <c r="C24" s="22">
        <f t="shared" si="0"/>
        <v>176.5</v>
      </c>
      <c r="D24" s="20">
        <v>931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7.3866154527995294</v>
      </c>
      <c r="AN24" s="23">
        <v>1.4773230905599057</v>
      </c>
      <c r="AO24" s="23">
        <v>14.773230905599059</v>
      </c>
      <c r="AP24" s="23">
        <v>0</v>
      </c>
      <c r="AQ24" s="23">
        <v>7.3866154527995294</v>
      </c>
      <c r="AR24" s="23">
        <v>0</v>
      </c>
      <c r="AS24" s="23">
        <v>0</v>
      </c>
      <c r="AT24" s="23">
        <v>0</v>
      </c>
      <c r="AU24" s="23">
        <v>1.4773230905599057</v>
      </c>
      <c r="AV24" s="23">
        <v>0</v>
      </c>
      <c r="AW24" s="23">
        <v>0</v>
      </c>
    </row>
    <row r="25" spans="1:49" x14ac:dyDescent="0.25">
      <c r="A25" s="12" t="s">
        <v>17</v>
      </c>
      <c r="B25" s="2" t="s">
        <v>7</v>
      </c>
      <c r="C25" s="3">
        <f t="shared" si="0"/>
        <v>186.5</v>
      </c>
      <c r="D25" s="1">
        <v>953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9.0334236675700073</v>
      </c>
      <c r="AN25" s="23">
        <v>0</v>
      </c>
      <c r="AO25" s="23">
        <v>13.550135501355012</v>
      </c>
      <c r="AP25" s="23">
        <v>0</v>
      </c>
      <c r="AQ25" s="23">
        <v>13.550135501355012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</row>
    <row r="26" spans="1:49" x14ac:dyDescent="0.25">
      <c r="A26" s="26" t="s">
        <v>17</v>
      </c>
      <c r="B26" s="21" t="s">
        <v>10</v>
      </c>
      <c r="C26" s="22">
        <f t="shared" si="0"/>
        <v>196.5</v>
      </c>
      <c r="D26" s="20">
        <v>974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15.723270440251547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31.446540880503093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</row>
    <row r="27" spans="1:49" x14ac:dyDescent="0.25">
      <c r="A27" s="12" t="s">
        <v>17</v>
      </c>
      <c r="B27" s="2" t="s">
        <v>11</v>
      </c>
      <c r="C27" s="3">
        <f t="shared" si="0"/>
        <v>206.5</v>
      </c>
      <c r="D27" s="1">
        <v>995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29.448885149347916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2.1034917963819941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10.51745898190997</v>
      </c>
      <c r="AN27" s="23">
        <v>0</v>
      </c>
      <c r="AO27" s="23">
        <v>8.4139671855279765</v>
      </c>
      <c r="AP27" s="23">
        <v>0</v>
      </c>
      <c r="AQ27" s="23">
        <v>14.724442574673958</v>
      </c>
      <c r="AR27" s="23">
        <v>0</v>
      </c>
      <c r="AS27" s="23">
        <v>2.1034917963819941</v>
      </c>
      <c r="AT27" s="23">
        <v>0</v>
      </c>
      <c r="AU27" s="23">
        <v>0</v>
      </c>
      <c r="AV27" s="23">
        <v>0</v>
      </c>
      <c r="AW27" s="23">
        <v>0</v>
      </c>
    </row>
    <row r="28" spans="1:49" x14ac:dyDescent="0.25">
      <c r="A28" s="26" t="s">
        <v>17</v>
      </c>
      <c r="B28" s="21" t="s">
        <v>12</v>
      </c>
      <c r="C28" s="22">
        <f t="shared" si="0"/>
        <v>216.5</v>
      </c>
      <c r="D28" s="20">
        <v>1016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6.1862047633776678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3.0931023816888339</v>
      </c>
      <c r="AN28" s="23">
        <v>0</v>
      </c>
      <c r="AO28" s="23">
        <v>18.558614290133004</v>
      </c>
      <c r="AP28" s="23">
        <v>2.0620682544592226</v>
      </c>
      <c r="AQ28" s="23">
        <v>25.775853180740285</v>
      </c>
      <c r="AR28" s="23">
        <v>0</v>
      </c>
      <c r="AS28" s="23">
        <v>0</v>
      </c>
      <c r="AT28" s="23">
        <v>0</v>
      </c>
      <c r="AU28" s="23">
        <v>1.0310341272296113</v>
      </c>
      <c r="AV28" s="23">
        <v>0</v>
      </c>
      <c r="AW28" s="23">
        <v>0</v>
      </c>
    </row>
    <row r="29" spans="1:49" x14ac:dyDescent="0.25">
      <c r="A29" s="12" t="s">
        <v>17</v>
      </c>
      <c r="B29" s="2" t="s">
        <v>14</v>
      </c>
      <c r="C29" s="3">
        <f t="shared" si="0"/>
        <v>226.5</v>
      </c>
      <c r="D29" s="1">
        <v>1037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27.383619616629328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7.4682598954443629</v>
      </c>
      <c r="AD29" s="23">
        <v>0</v>
      </c>
      <c r="AE29" s="23">
        <v>4.9788399302962416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9.9576798605924832</v>
      </c>
      <c r="AN29" s="23">
        <v>0</v>
      </c>
      <c r="AO29" s="23">
        <v>9.9576798605924832</v>
      </c>
      <c r="AP29" s="23">
        <v>0</v>
      </c>
      <c r="AQ29" s="23">
        <v>2.4894199651481208</v>
      </c>
      <c r="AR29" s="23">
        <v>0</v>
      </c>
      <c r="AS29" s="23">
        <v>0</v>
      </c>
      <c r="AT29" s="23">
        <v>4.9788399302962416</v>
      </c>
      <c r="AU29" s="23">
        <v>0</v>
      </c>
      <c r="AV29" s="23">
        <v>0</v>
      </c>
      <c r="AW29" s="23">
        <v>2.4894199651481208</v>
      </c>
    </row>
    <row r="30" spans="1:49" x14ac:dyDescent="0.25">
      <c r="A30" s="26" t="s">
        <v>17</v>
      </c>
      <c r="B30" s="21" t="s">
        <v>15</v>
      </c>
      <c r="C30" s="22">
        <f t="shared" si="0"/>
        <v>236.5</v>
      </c>
      <c r="D30" s="20">
        <v>1057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351.03926096997634</v>
      </c>
      <c r="N30" s="23">
        <v>0</v>
      </c>
      <c r="O30" s="23">
        <v>0</v>
      </c>
      <c r="P30" s="23">
        <v>4.618937644341794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9.237875288683588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9.237875288683588</v>
      </c>
      <c r="AN30" s="23">
        <v>0</v>
      </c>
      <c r="AO30" s="23">
        <v>4.618937644341794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9.237875288683588</v>
      </c>
    </row>
    <row r="31" spans="1:49" x14ac:dyDescent="0.25">
      <c r="A31" s="12" t="s">
        <v>17</v>
      </c>
      <c r="B31" s="2" t="s">
        <v>18</v>
      </c>
      <c r="C31" s="3">
        <f t="shared" si="0"/>
        <v>246.5</v>
      </c>
      <c r="D31" s="1">
        <v>1076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7.1209855443993417</v>
      </c>
      <c r="N31" s="23">
        <v>0</v>
      </c>
      <c r="O31" s="23">
        <v>0</v>
      </c>
      <c r="P31" s="23">
        <v>0.71209855443993419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1.4241971088798684</v>
      </c>
      <c r="AN31" s="23">
        <v>0</v>
      </c>
      <c r="AO31" s="23">
        <v>3.5604927721996709</v>
      </c>
      <c r="AP31" s="23">
        <v>0</v>
      </c>
      <c r="AQ31" s="23">
        <v>2.1362956633198027</v>
      </c>
      <c r="AR31" s="23">
        <v>1.4241971088798684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</row>
    <row r="32" spans="1:49" x14ac:dyDescent="0.25">
      <c r="A32" s="26" t="s">
        <v>19</v>
      </c>
      <c r="B32" s="21" t="s">
        <v>2</v>
      </c>
      <c r="C32" s="22">
        <v>254.5</v>
      </c>
      <c r="D32" s="20">
        <v>1091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4.562737642585553</v>
      </c>
      <c r="AN32" s="23">
        <v>1.5209125475285177</v>
      </c>
      <c r="AO32" s="23">
        <v>4.562737642585553</v>
      </c>
      <c r="AP32" s="23">
        <v>1.5209125475285177</v>
      </c>
      <c r="AQ32" s="23">
        <v>7.6045627376425884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</row>
    <row r="33" spans="1:49" x14ac:dyDescent="0.25">
      <c r="A33" s="12" t="s">
        <v>19</v>
      </c>
      <c r="B33" s="2" t="s">
        <v>3</v>
      </c>
      <c r="C33" s="3">
        <f t="shared" si="0"/>
        <v>264.5</v>
      </c>
      <c r="D33" s="1">
        <v>1109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6.2565172054223117</v>
      </c>
      <c r="AN33" s="23">
        <v>2.0855057351407704</v>
      </c>
      <c r="AO33" s="23">
        <v>14.598540145985394</v>
      </c>
      <c r="AP33" s="23">
        <v>0</v>
      </c>
      <c r="AQ33" s="23">
        <v>8.3420229405630817</v>
      </c>
      <c r="AR33" s="23">
        <v>0</v>
      </c>
      <c r="AS33" s="23">
        <v>2.0855057351407704</v>
      </c>
      <c r="AT33" s="23">
        <v>0</v>
      </c>
      <c r="AU33" s="23">
        <v>0</v>
      </c>
      <c r="AV33" s="23">
        <v>0</v>
      </c>
      <c r="AW33" s="23">
        <v>0</v>
      </c>
    </row>
    <row r="34" spans="1:49" x14ac:dyDescent="0.25">
      <c r="A34" s="26" t="s">
        <v>19</v>
      </c>
      <c r="B34" s="21" t="s">
        <v>5</v>
      </c>
      <c r="C34" s="22">
        <f t="shared" si="0"/>
        <v>274.5</v>
      </c>
      <c r="D34" s="20">
        <v>1129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4.1039671682626544</v>
      </c>
      <c r="AN34" s="23">
        <v>1.3679890560875516</v>
      </c>
      <c r="AO34" s="23">
        <v>5.4719562243502065</v>
      </c>
      <c r="AP34" s="23">
        <v>0</v>
      </c>
      <c r="AQ34" s="23">
        <v>8.2079343365253088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1.3679890560875516</v>
      </c>
    </row>
    <row r="35" spans="1:49" x14ac:dyDescent="0.25">
      <c r="A35" s="12" t="s">
        <v>19</v>
      </c>
      <c r="B35" s="2" t="s">
        <v>7</v>
      </c>
      <c r="C35" s="3">
        <f t="shared" si="0"/>
        <v>284.5</v>
      </c>
      <c r="D35" s="1">
        <v>1148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3.6674816625916868</v>
      </c>
      <c r="AN35" s="23">
        <v>0</v>
      </c>
      <c r="AO35" s="23">
        <v>2.4449877750611244</v>
      </c>
      <c r="AP35" s="23">
        <v>0</v>
      </c>
      <c r="AQ35" s="23">
        <v>1.2224938875305622</v>
      </c>
      <c r="AR35" s="23">
        <v>0</v>
      </c>
      <c r="AS35" s="23">
        <v>2.4449877750611244</v>
      </c>
      <c r="AT35" s="23">
        <v>0</v>
      </c>
      <c r="AU35" s="23">
        <v>0</v>
      </c>
      <c r="AV35" s="23">
        <v>0</v>
      </c>
      <c r="AW35" s="23">
        <v>0</v>
      </c>
    </row>
    <row r="36" spans="1:49" x14ac:dyDescent="0.25">
      <c r="A36" s="26" t="s">
        <v>19</v>
      </c>
      <c r="B36" s="21" t="s">
        <v>10</v>
      </c>
      <c r="C36" s="22">
        <f t="shared" si="0"/>
        <v>294.5</v>
      </c>
      <c r="D36" s="20">
        <v>1167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2.8830906732016732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5.7661813464033465</v>
      </c>
      <c r="AN36" s="23">
        <v>0</v>
      </c>
      <c r="AO36" s="23">
        <v>1.4415453366008366</v>
      </c>
      <c r="AP36" s="23">
        <v>0</v>
      </c>
      <c r="AQ36" s="23">
        <v>8.6492720196050197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</row>
    <row r="37" spans="1:49" x14ac:dyDescent="0.25">
      <c r="A37" s="12" t="s">
        <v>19</v>
      </c>
      <c r="B37" s="2" t="s">
        <v>11</v>
      </c>
      <c r="C37" s="3">
        <f t="shared" si="0"/>
        <v>304.5</v>
      </c>
      <c r="D37" s="1">
        <v>1186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104.05376110990677</v>
      </c>
      <c r="N37" s="23">
        <v>0</v>
      </c>
      <c r="O37" s="23">
        <v>32.516800346845869</v>
      </c>
      <c r="P37" s="23">
        <v>4.3355733795794489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2.1677866897897244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2.1677866897897244</v>
      </c>
      <c r="AJ37" s="23">
        <v>0</v>
      </c>
      <c r="AK37" s="23">
        <v>0</v>
      </c>
      <c r="AL37" s="23">
        <v>0</v>
      </c>
      <c r="AM37" s="23">
        <v>4.3355733795794489</v>
      </c>
      <c r="AN37" s="23">
        <v>0</v>
      </c>
      <c r="AO37" s="23">
        <v>0</v>
      </c>
      <c r="AP37" s="23">
        <v>0</v>
      </c>
      <c r="AQ37" s="23">
        <v>2.1677866897897244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</row>
    <row r="38" spans="1:49" x14ac:dyDescent="0.25">
      <c r="A38" s="26" t="s">
        <v>19</v>
      </c>
      <c r="B38" s="21" t="s">
        <v>12</v>
      </c>
      <c r="C38" s="22">
        <f t="shared" si="0"/>
        <v>314.5</v>
      </c>
      <c r="D38" s="20">
        <v>1205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2.4919013207076999</v>
      </c>
      <c r="L38" s="23">
        <v>0</v>
      </c>
      <c r="M38" s="23">
        <v>154.4978818838774</v>
      </c>
      <c r="N38" s="23">
        <v>0</v>
      </c>
      <c r="O38" s="23">
        <v>0</v>
      </c>
      <c r="P38" s="23">
        <v>7.4757039621231005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2.4919013207076999</v>
      </c>
      <c r="AC38" s="23">
        <v>4.9838026414153997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2.4919013207076999</v>
      </c>
      <c r="AN38" s="23">
        <v>2.4919013207076999</v>
      </c>
      <c r="AO38" s="23">
        <v>19.935210565661599</v>
      </c>
      <c r="AP38" s="23">
        <v>0</v>
      </c>
      <c r="AQ38" s="23">
        <v>12.4595066035385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14.951407924246201</v>
      </c>
    </row>
    <row r="39" spans="1:49" x14ac:dyDescent="0.25">
      <c r="A39" s="12" t="s">
        <v>19</v>
      </c>
      <c r="B39" s="2" t="s">
        <v>14</v>
      </c>
      <c r="C39" s="3">
        <f t="shared" si="0"/>
        <v>324.5</v>
      </c>
      <c r="D39" s="1">
        <v>1225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1.341921631776704</v>
      </c>
      <c r="K39" s="23">
        <v>0</v>
      </c>
      <c r="L39" s="23">
        <v>0</v>
      </c>
      <c r="M39" s="23">
        <v>32.206119162640896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2.683843263553408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12.077294685990337</v>
      </c>
      <c r="AN39" s="23">
        <v>0</v>
      </c>
      <c r="AO39" s="23">
        <v>1.341921631776704</v>
      </c>
      <c r="AP39" s="23">
        <v>0</v>
      </c>
      <c r="AQ39" s="23">
        <v>4.0257648953301119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2.683843263553408</v>
      </c>
    </row>
    <row r="40" spans="1:49" x14ac:dyDescent="0.25">
      <c r="A40" s="26" t="s">
        <v>19</v>
      </c>
      <c r="B40" s="21" t="s">
        <v>15</v>
      </c>
      <c r="C40" s="22">
        <f t="shared" si="0"/>
        <v>334.5</v>
      </c>
      <c r="D40" s="20">
        <v>1245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22.7143668370244</v>
      </c>
      <c r="N40" s="23">
        <v>0</v>
      </c>
      <c r="O40" s="23">
        <v>0</v>
      </c>
      <c r="P40" s="23">
        <v>2.83929585462805</v>
      </c>
      <c r="Q40" s="23">
        <v>0</v>
      </c>
      <c r="R40" s="23">
        <v>0</v>
      </c>
      <c r="S40" s="23">
        <v>0</v>
      </c>
      <c r="T40" s="23">
        <v>0</v>
      </c>
      <c r="U40" s="23">
        <v>2.83929585462805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2.83929585462805</v>
      </c>
      <c r="AN40" s="23">
        <v>0</v>
      </c>
      <c r="AO40" s="23">
        <v>8.51788756388415</v>
      </c>
      <c r="AP40" s="23">
        <v>0</v>
      </c>
      <c r="AQ40" s="23">
        <v>8.51788756388415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2.83929585462805</v>
      </c>
    </row>
    <row r="41" spans="1:49" x14ac:dyDescent="0.25">
      <c r="A41" s="12" t="s">
        <v>19</v>
      </c>
      <c r="B41" s="2" t="s">
        <v>18</v>
      </c>
      <c r="C41" s="3">
        <f t="shared" si="0"/>
        <v>344.5</v>
      </c>
      <c r="D41" s="1">
        <v>1264</v>
      </c>
      <c r="E41" s="23">
        <v>0</v>
      </c>
      <c r="F41" s="23">
        <v>3.6805299963194691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209.79020979020976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3.6805299963194691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3.6805299963194691</v>
      </c>
      <c r="AN41" s="23">
        <v>0</v>
      </c>
      <c r="AO41" s="23">
        <v>0</v>
      </c>
      <c r="AP41" s="23">
        <v>0</v>
      </c>
      <c r="AQ41" s="23">
        <v>7.3610599926389382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7.3610599926389382</v>
      </c>
    </row>
    <row r="42" spans="1:49" x14ac:dyDescent="0.25">
      <c r="A42" s="26" t="s">
        <v>20</v>
      </c>
      <c r="B42" s="21" t="s">
        <v>2</v>
      </c>
      <c r="C42" s="22">
        <v>352.5</v>
      </c>
      <c r="D42" s="20">
        <v>1279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20.67397146991938</v>
      </c>
      <c r="N42" s="23">
        <v>0</v>
      </c>
      <c r="O42" s="23">
        <v>0</v>
      </c>
      <c r="P42" s="23">
        <v>2.0673971469919379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1.0336985734959689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3.101095720487907</v>
      </c>
      <c r="AN42" s="23">
        <v>0</v>
      </c>
      <c r="AO42" s="23">
        <v>6.2021914409758141</v>
      </c>
      <c r="AP42" s="23">
        <v>0</v>
      </c>
      <c r="AQ42" s="23">
        <v>6.2021914409758141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</row>
    <row r="43" spans="1:49" x14ac:dyDescent="0.25">
      <c r="A43" s="12" t="s">
        <v>20</v>
      </c>
      <c r="B43" s="2" t="s">
        <v>3</v>
      </c>
      <c r="C43" s="3">
        <v>361.5</v>
      </c>
      <c r="D43" s="1">
        <v>1297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2.7096599376778223</v>
      </c>
      <c r="AN43" s="23">
        <v>1.3548299688389112</v>
      </c>
      <c r="AO43" s="23">
        <v>5.4193198753556446</v>
      </c>
      <c r="AP43" s="23">
        <v>0</v>
      </c>
      <c r="AQ43" s="23">
        <v>16.257959626066935</v>
      </c>
      <c r="AR43" s="23">
        <v>0</v>
      </c>
      <c r="AS43" s="23">
        <v>0</v>
      </c>
      <c r="AT43" s="23">
        <v>0</v>
      </c>
      <c r="AU43" s="23">
        <v>0</v>
      </c>
      <c r="AV43" s="23">
        <v>0</v>
      </c>
      <c r="AW43" s="23">
        <v>0</v>
      </c>
    </row>
    <row r="44" spans="1:49" x14ac:dyDescent="0.25">
      <c r="A44" s="26" t="s">
        <v>20</v>
      </c>
      <c r="B44" s="21" t="s">
        <v>5</v>
      </c>
      <c r="C44" s="22">
        <f t="shared" si="0"/>
        <v>371.5</v>
      </c>
      <c r="D44" s="20">
        <v>1317</v>
      </c>
      <c r="E44" s="23">
        <v>0</v>
      </c>
      <c r="F44" s="23">
        <v>2.2316447221602314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13.389868332961388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2.2316447221602314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2.2316447221602314</v>
      </c>
      <c r="AM44" s="23">
        <v>6.6949341664806941</v>
      </c>
      <c r="AN44" s="23">
        <v>2.2316447221602314</v>
      </c>
      <c r="AO44" s="23">
        <v>13.389868332961388</v>
      </c>
      <c r="AP44" s="23">
        <v>0</v>
      </c>
      <c r="AQ44" s="23">
        <v>8.9265788886409254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</row>
    <row r="45" spans="1:49" x14ac:dyDescent="0.25">
      <c r="A45" s="12" t="s">
        <v>20</v>
      </c>
      <c r="B45" s="2" t="s">
        <v>7</v>
      </c>
      <c r="C45" s="3">
        <f t="shared" si="0"/>
        <v>381.5</v>
      </c>
      <c r="D45" s="1">
        <v>1336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168.79090595935253</v>
      </c>
      <c r="N45" s="23">
        <v>0</v>
      </c>
      <c r="O45" s="23">
        <v>0</v>
      </c>
      <c r="P45" s="23">
        <v>48.225973131243578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6.8894247330347964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3.4447123665173982</v>
      </c>
      <c r="AN45" s="23">
        <v>3.4447123665173982</v>
      </c>
      <c r="AO45" s="23">
        <v>0</v>
      </c>
      <c r="AP45" s="23">
        <v>0</v>
      </c>
      <c r="AQ45" s="23">
        <v>3.4447123665173982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13.778849466069593</v>
      </c>
    </row>
    <row r="46" spans="1:49" x14ac:dyDescent="0.25">
      <c r="A46" s="26" t="s">
        <v>20</v>
      </c>
      <c r="B46" s="21" t="s">
        <v>10</v>
      </c>
      <c r="C46" s="22">
        <f t="shared" si="0"/>
        <v>391.5</v>
      </c>
      <c r="D46" s="20">
        <v>1356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260.92628832354899</v>
      </c>
      <c r="N46" s="23">
        <v>0</v>
      </c>
      <c r="O46" s="23">
        <v>0</v>
      </c>
      <c r="P46" s="23">
        <v>19.569471624266175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6.5231572080887243</v>
      </c>
      <c r="AO46" s="23">
        <v>32.615786040443624</v>
      </c>
      <c r="AP46" s="23">
        <v>0</v>
      </c>
      <c r="AQ46" s="23">
        <v>6.5231572080887243</v>
      </c>
      <c r="AR46" s="23">
        <v>0</v>
      </c>
      <c r="AS46" s="23">
        <v>6.5231572080887243</v>
      </c>
      <c r="AT46" s="23">
        <v>0</v>
      </c>
      <c r="AU46" s="23">
        <v>0</v>
      </c>
      <c r="AV46" s="23">
        <v>0</v>
      </c>
      <c r="AW46" s="23">
        <v>0</v>
      </c>
    </row>
    <row r="47" spans="1:49" x14ac:dyDescent="0.25">
      <c r="A47" s="12" t="s">
        <v>20</v>
      </c>
      <c r="B47" s="2" t="s">
        <v>11</v>
      </c>
      <c r="C47" s="3">
        <f t="shared" si="0"/>
        <v>401.5</v>
      </c>
      <c r="D47" s="1">
        <v>1375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12.183978068839474</v>
      </c>
      <c r="N47" s="23">
        <v>0</v>
      </c>
      <c r="O47" s="23">
        <v>0</v>
      </c>
      <c r="P47" s="23">
        <v>3.0459945172098686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3.0459945172098686</v>
      </c>
      <c r="AB47" s="23">
        <v>0</v>
      </c>
      <c r="AC47" s="23">
        <v>0</v>
      </c>
      <c r="AD47" s="23">
        <v>0</v>
      </c>
      <c r="AE47" s="23">
        <v>3.0459945172098686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6.0919890344197372</v>
      </c>
      <c r="AN47" s="23">
        <v>0</v>
      </c>
      <c r="AO47" s="23">
        <v>12.183978068839474</v>
      </c>
      <c r="AP47" s="23">
        <v>0</v>
      </c>
      <c r="AQ47" s="23">
        <v>12.183978068839474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3.0459945172098686</v>
      </c>
    </row>
    <row r="48" spans="1:49" x14ac:dyDescent="0.25">
      <c r="A48" s="26" t="s">
        <v>20</v>
      </c>
      <c r="B48" s="21" t="s">
        <v>12</v>
      </c>
      <c r="C48" s="22">
        <f t="shared" si="0"/>
        <v>411.5</v>
      </c>
      <c r="D48" s="20">
        <v>1394</v>
      </c>
      <c r="E48" s="23">
        <v>0</v>
      </c>
      <c r="F48" s="23">
        <v>3.270645952575634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253.47506132461163</v>
      </c>
      <c r="N48" s="23">
        <v>0</v>
      </c>
      <c r="O48" s="23">
        <v>0</v>
      </c>
      <c r="P48" s="23">
        <v>4.9059689288634507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13.082583810302536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6.5412919051512679</v>
      </c>
      <c r="AN48" s="23">
        <v>4.9059689288634507</v>
      </c>
      <c r="AO48" s="23">
        <v>11.447260834014719</v>
      </c>
      <c r="AP48" s="23">
        <v>1.635322976287817</v>
      </c>
      <c r="AQ48" s="23">
        <v>3.270645952575634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1.635322976287817</v>
      </c>
    </row>
    <row r="49" spans="1:49" x14ac:dyDescent="0.25">
      <c r="A49" s="12" t="s">
        <v>20</v>
      </c>
      <c r="B49" s="2" t="s">
        <v>14</v>
      </c>
      <c r="C49" s="3">
        <f t="shared" si="0"/>
        <v>421.5</v>
      </c>
      <c r="D49" s="1">
        <v>1414</v>
      </c>
      <c r="E49" s="23">
        <v>0</v>
      </c>
      <c r="F49" s="23">
        <v>0</v>
      </c>
      <c r="G49" s="23">
        <v>6.1124694376528126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67.237163814180946</v>
      </c>
      <c r="N49" s="23">
        <v>0</v>
      </c>
      <c r="O49" s="23">
        <v>0</v>
      </c>
      <c r="P49" s="23">
        <v>27.506112469437657</v>
      </c>
      <c r="Q49" s="23">
        <v>0</v>
      </c>
      <c r="R49" s="23">
        <v>0</v>
      </c>
      <c r="S49" s="23">
        <v>0</v>
      </c>
      <c r="T49" s="23">
        <v>9.1687041564792189</v>
      </c>
      <c r="U49" s="23">
        <v>3.0562347188264063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3.0562347188264063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3.0562347188264063</v>
      </c>
      <c r="AO49" s="23">
        <v>18.337408312958438</v>
      </c>
      <c r="AP49" s="23">
        <v>3.0562347188264063</v>
      </c>
      <c r="AQ49" s="23">
        <v>3.0562347188264063</v>
      </c>
      <c r="AR49" s="23">
        <v>0</v>
      </c>
      <c r="AS49" s="23">
        <v>6.1124694376528126</v>
      </c>
      <c r="AT49" s="23">
        <v>0</v>
      </c>
      <c r="AU49" s="23">
        <v>0</v>
      </c>
      <c r="AV49" s="23">
        <v>0</v>
      </c>
      <c r="AW49" s="23">
        <v>15.281173594132033</v>
      </c>
    </row>
    <row r="50" spans="1:49" x14ac:dyDescent="0.25">
      <c r="A50" s="26" t="s">
        <v>20</v>
      </c>
      <c r="B50" s="21" t="s">
        <v>15</v>
      </c>
      <c r="C50" s="22">
        <f t="shared" si="0"/>
        <v>431.5</v>
      </c>
      <c r="D50" s="20">
        <v>1432</v>
      </c>
      <c r="E50" s="23">
        <v>0</v>
      </c>
      <c r="F50" s="23">
        <v>3.489183531053734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132.58897418004187</v>
      </c>
      <c r="N50" s="23">
        <v>3.489183531053734</v>
      </c>
      <c r="O50" s="23">
        <v>0</v>
      </c>
      <c r="P50" s="23">
        <v>13.956734124214936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3.489183531053734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20.935101186322402</v>
      </c>
      <c r="AN50" s="23">
        <v>0</v>
      </c>
      <c r="AO50" s="23">
        <v>31.402651779483605</v>
      </c>
      <c r="AP50" s="23">
        <v>0</v>
      </c>
      <c r="AQ50" s="23">
        <v>17.445917655268669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6.978367062107468</v>
      </c>
    </row>
    <row r="51" spans="1:49" x14ac:dyDescent="0.25">
      <c r="A51" s="12" t="s">
        <v>20</v>
      </c>
      <c r="B51" s="2" t="s">
        <v>18</v>
      </c>
      <c r="C51" s="3">
        <f t="shared" si="0"/>
        <v>441.5</v>
      </c>
      <c r="D51" s="1">
        <v>1452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65.671641791044777</v>
      </c>
      <c r="N51" s="23">
        <v>0</v>
      </c>
      <c r="O51" s="23">
        <v>0</v>
      </c>
      <c r="P51" s="23">
        <v>0.99502487562189068</v>
      </c>
      <c r="Q51" s="23">
        <v>0</v>
      </c>
      <c r="R51" s="23">
        <v>0</v>
      </c>
      <c r="S51" s="23">
        <v>0.99502487562189068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1.9900497512437814</v>
      </c>
      <c r="Z51" s="23">
        <v>0</v>
      </c>
      <c r="AA51" s="23">
        <v>0</v>
      </c>
      <c r="AB51" s="23">
        <v>0</v>
      </c>
      <c r="AC51" s="23">
        <v>4.9751243781094532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0.99502487562189068</v>
      </c>
      <c r="AN51" s="23">
        <v>8.9552238805970159</v>
      </c>
      <c r="AO51" s="23">
        <v>3.9800995024875627</v>
      </c>
      <c r="AP51" s="23">
        <v>0</v>
      </c>
      <c r="AQ51" s="23">
        <v>12.935323383084578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</row>
    <row r="52" spans="1:49" x14ac:dyDescent="0.25">
      <c r="A52" s="26" t="s">
        <v>21</v>
      </c>
      <c r="B52" s="21" t="s">
        <v>2</v>
      </c>
      <c r="C52" s="22">
        <f t="shared" si="0"/>
        <v>451.5</v>
      </c>
      <c r="D52" s="20">
        <v>1470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64.50152766776057</v>
      </c>
      <c r="N52" s="23">
        <v>0</v>
      </c>
      <c r="O52" s="23">
        <v>0</v>
      </c>
      <c r="P52" s="23">
        <v>2.2632114971144062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1.1316057485572031</v>
      </c>
      <c r="AN52" s="23">
        <v>2.2632114971144062</v>
      </c>
      <c r="AO52" s="23">
        <v>3.394817245671609</v>
      </c>
      <c r="AP52" s="23">
        <v>0</v>
      </c>
      <c r="AQ52" s="23">
        <v>9.0528459884576247</v>
      </c>
      <c r="AR52" s="23">
        <v>0</v>
      </c>
      <c r="AS52" s="23">
        <v>1.1316057485572031</v>
      </c>
      <c r="AT52" s="23">
        <v>0</v>
      </c>
      <c r="AU52" s="23">
        <v>0</v>
      </c>
      <c r="AV52" s="23">
        <v>0</v>
      </c>
      <c r="AW52" s="23">
        <v>2.2632114971144062</v>
      </c>
    </row>
    <row r="53" spans="1:49" x14ac:dyDescent="0.25">
      <c r="A53" s="12" t="s">
        <v>21</v>
      </c>
      <c r="B53" s="2" t="s">
        <v>3</v>
      </c>
      <c r="C53" s="3">
        <f>460.5</f>
        <v>460.5</v>
      </c>
      <c r="D53" s="1">
        <v>1486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119.15569677712215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3.404448479346347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5.6740807989105777</v>
      </c>
      <c r="AN53" s="23">
        <v>1.1348161597821156</v>
      </c>
      <c r="AO53" s="23">
        <v>0</v>
      </c>
      <c r="AP53" s="23">
        <v>0</v>
      </c>
      <c r="AQ53" s="23">
        <v>1.1348161597821156</v>
      </c>
      <c r="AR53" s="23">
        <v>0</v>
      </c>
      <c r="AS53" s="23">
        <v>1.1348161597821156</v>
      </c>
      <c r="AT53" s="23">
        <v>0</v>
      </c>
      <c r="AU53" s="23">
        <v>0</v>
      </c>
      <c r="AV53" s="23">
        <v>0</v>
      </c>
      <c r="AW53" s="23">
        <v>1.1348161597821156</v>
      </c>
    </row>
    <row r="54" spans="1:49" x14ac:dyDescent="0.25">
      <c r="A54" s="26" t="s">
        <v>21</v>
      </c>
      <c r="B54" s="21" t="s">
        <v>5</v>
      </c>
      <c r="C54" s="22">
        <f t="shared" si="0"/>
        <v>470.5</v>
      </c>
      <c r="D54" s="20">
        <v>1507</v>
      </c>
      <c r="E54" s="23">
        <v>0</v>
      </c>
      <c r="F54" s="23">
        <v>4.0502227622519218</v>
      </c>
      <c r="G54" s="23">
        <v>0</v>
      </c>
      <c r="H54" s="23">
        <v>0</v>
      </c>
      <c r="I54" s="23">
        <v>4.0502227622519218</v>
      </c>
      <c r="J54" s="23">
        <v>4.0502227622519218</v>
      </c>
      <c r="K54" s="23">
        <v>0</v>
      </c>
      <c r="L54" s="23">
        <v>0</v>
      </c>
      <c r="M54" s="23">
        <v>105.30579181854996</v>
      </c>
      <c r="N54" s="23">
        <v>0</v>
      </c>
      <c r="O54" s="23">
        <v>0</v>
      </c>
      <c r="P54" s="23">
        <v>36.452004860267294</v>
      </c>
      <c r="Q54" s="23">
        <v>0</v>
      </c>
      <c r="R54" s="23">
        <v>0</v>
      </c>
      <c r="S54" s="23">
        <v>0</v>
      </c>
      <c r="T54" s="23">
        <v>4.0502227622519218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8.1004455245038436</v>
      </c>
      <c r="AB54" s="23">
        <v>0</v>
      </c>
      <c r="AC54" s="23">
        <v>0</v>
      </c>
      <c r="AD54" s="23">
        <v>0</v>
      </c>
      <c r="AE54" s="23">
        <v>8.1004455245038436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4.0502227622519218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  <c r="AW54" s="23">
        <v>12.150668286755765</v>
      </c>
    </row>
    <row r="55" spans="1:49" x14ac:dyDescent="0.25">
      <c r="A55" s="12" t="s">
        <v>21</v>
      </c>
      <c r="B55" s="2" t="s">
        <v>7</v>
      </c>
      <c r="C55" s="3">
        <f t="shared" si="0"/>
        <v>480.5</v>
      </c>
      <c r="D55" s="1">
        <v>1533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139.02681231380336</v>
      </c>
      <c r="N55" s="23">
        <v>0</v>
      </c>
      <c r="O55" s="23">
        <v>0</v>
      </c>
      <c r="P55" s="23">
        <v>134.0615690168818</v>
      </c>
      <c r="Q55" s="23">
        <v>0</v>
      </c>
      <c r="R55" s="23">
        <v>0</v>
      </c>
      <c r="S55" s="23">
        <v>0</v>
      </c>
      <c r="T55" s="23">
        <v>0</v>
      </c>
      <c r="U55" s="23">
        <v>4.9652432969215488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4.9652432969215488</v>
      </c>
      <c r="AB55" s="23">
        <v>0</v>
      </c>
      <c r="AC55" s="23">
        <v>4.9652432969215488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4.9652432969215488</v>
      </c>
      <c r="AL55" s="23">
        <v>0</v>
      </c>
      <c r="AM55" s="23">
        <v>14.895729890764645</v>
      </c>
      <c r="AN55" s="23">
        <v>0</v>
      </c>
      <c r="AO55" s="23">
        <v>0</v>
      </c>
      <c r="AP55" s="23">
        <v>0</v>
      </c>
      <c r="AQ55" s="23">
        <v>9.9304865938430975</v>
      </c>
      <c r="AR55" s="23">
        <v>0</v>
      </c>
      <c r="AS55" s="23">
        <v>4.9652432969215488</v>
      </c>
      <c r="AT55" s="23">
        <v>0</v>
      </c>
      <c r="AU55" s="23">
        <v>0</v>
      </c>
      <c r="AV55" s="23">
        <v>0</v>
      </c>
      <c r="AW55" s="23">
        <v>9.9304865938430975</v>
      </c>
    </row>
    <row r="56" spans="1:49" x14ac:dyDescent="0.25">
      <c r="A56" s="26" t="s">
        <v>21</v>
      </c>
      <c r="B56" s="21" t="s">
        <v>10</v>
      </c>
      <c r="C56" s="22">
        <f t="shared" si="0"/>
        <v>490.5</v>
      </c>
      <c r="D56" s="20">
        <v>1559</v>
      </c>
      <c r="E56" s="23">
        <v>0</v>
      </c>
      <c r="F56" s="23">
        <v>0</v>
      </c>
      <c r="G56" s="23">
        <v>0</v>
      </c>
      <c r="H56" s="23">
        <v>0</v>
      </c>
      <c r="I56" s="23">
        <v>2.1896211955331744</v>
      </c>
      <c r="J56" s="23">
        <v>2.1896211955331744</v>
      </c>
      <c r="K56" s="23">
        <v>0</v>
      </c>
      <c r="L56" s="23">
        <v>0</v>
      </c>
      <c r="M56" s="23">
        <v>109.48105977665873</v>
      </c>
      <c r="N56" s="23">
        <v>4.3792423910663487</v>
      </c>
      <c r="O56" s="23">
        <v>0</v>
      </c>
      <c r="P56" s="23">
        <v>63.49901467046206</v>
      </c>
      <c r="Q56" s="23">
        <v>0</v>
      </c>
      <c r="R56" s="23">
        <v>0</v>
      </c>
      <c r="S56" s="23">
        <v>0</v>
      </c>
      <c r="T56" s="23">
        <v>0</v>
      </c>
      <c r="U56" s="23">
        <v>2.1896211955331744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2.1896211955331744</v>
      </c>
      <c r="AN56" s="23">
        <v>0</v>
      </c>
      <c r="AO56" s="23">
        <v>6.5688635865995231</v>
      </c>
      <c r="AP56" s="23">
        <v>0</v>
      </c>
      <c r="AQ56" s="23">
        <v>4.3792423910663487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13.137727173199046</v>
      </c>
    </row>
    <row r="57" spans="1:49" x14ac:dyDescent="0.25">
      <c r="A57" s="12" t="s">
        <v>21</v>
      </c>
      <c r="B57" s="2" t="s">
        <v>11</v>
      </c>
      <c r="C57" s="3">
        <f t="shared" si="0"/>
        <v>500.5</v>
      </c>
      <c r="D57" s="1">
        <v>1585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101.90444370197123</v>
      </c>
      <c r="N57" s="23">
        <v>5.0116939525559623</v>
      </c>
      <c r="O57" s="23">
        <v>0</v>
      </c>
      <c r="P57" s="23">
        <v>25.058469762779808</v>
      </c>
      <c r="Q57" s="23">
        <v>0</v>
      </c>
      <c r="R57" s="23">
        <v>0</v>
      </c>
      <c r="S57" s="23">
        <v>0</v>
      </c>
      <c r="T57" s="23">
        <v>0</v>
      </c>
      <c r="U57" s="23">
        <v>1.6705646508519874</v>
      </c>
      <c r="V57" s="23">
        <v>0</v>
      </c>
      <c r="W57" s="23">
        <v>1.6705646508519874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1.6705646508519874</v>
      </c>
      <c r="AD57" s="23">
        <v>0</v>
      </c>
      <c r="AE57" s="23">
        <v>3.3411293017039747</v>
      </c>
      <c r="AF57" s="23">
        <v>0</v>
      </c>
      <c r="AG57" s="23">
        <v>1.6705646508519874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3.3411293017039747</v>
      </c>
      <c r="AN57" s="23">
        <v>0</v>
      </c>
      <c r="AO57" s="23">
        <v>1.6705646508519874</v>
      </c>
      <c r="AP57" s="23">
        <v>0</v>
      </c>
      <c r="AQ57" s="23">
        <v>10.023387905111925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</row>
    <row r="58" spans="1:49" x14ac:dyDescent="0.25">
      <c r="A58" s="26" t="s">
        <v>21</v>
      </c>
      <c r="B58" s="21" t="s">
        <v>12</v>
      </c>
      <c r="C58" s="22">
        <f t="shared" si="0"/>
        <v>510.5</v>
      </c>
      <c r="D58" s="20">
        <v>1610</v>
      </c>
      <c r="E58" s="23">
        <v>0</v>
      </c>
      <c r="F58" s="23">
        <v>0</v>
      </c>
      <c r="G58" s="23">
        <v>0</v>
      </c>
      <c r="H58" s="23">
        <v>0</v>
      </c>
      <c r="I58" s="23">
        <v>4.0600893219650871</v>
      </c>
      <c r="J58" s="23">
        <v>0</v>
      </c>
      <c r="K58" s="23">
        <v>0</v>
      </c>
      <c r="L58" s="23">
        <v>4.0600893219650871</v>
      </c>
      <c r="M58" s="23">
        <v>174.58384084449875</v>
      </c>
      <c r="N58" s="23">
        <v>0</v>
      </c>
      <c r="O58" s="23">
        <v>0</v>
      </c>
      <c r="P58" s="23">
        <v>69.021518473406488</v>
      </c>
      <c r="Q58" s="23">
        <v>0</v>
      </c>
      <c r="R58" s="23">
        <v>0</v>
      </c>
      <c r="S58" s="23">
        <v>0</v>
      </c>
      <c r="T58" s="23">
        <v>0</v>
      </c>
      <c r="U58" s="23">
        <v>4.0600893219650871</v>
      </c>
      <c r="V58" s="23">
        <v>0</v>
      </c>
      <c r="W58" s="23">
        <v>0</v>
      </c>
      <c r="X58" s="23">
        <v>4.0600893219650871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12.180267965895263</v>
      </c>
      <c r="AN58" s="23">
        <v>4.0600893219650871</v>
      </c>
      <c r="AO58" s="23">
        <v>4.0600893219650871</v>
      </c>
      <c r="AP58" s="23">
        <v>0</v>
      </c>
      <c r="AQ58" s="23">
        <v>8.1201786439301742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48.721071863581052</v>
      </c>
    </row>
    <row r="59" spans="1:49" x14ac:dyDescent="0.25">
      <c r="A59" s="12" t="s">
        <v>21</v>
      </c>
      <c r="B59" s="2" t="s">
        <v>14</v>
      </c>
      <c r="C59" s="3">
        <f t="shared" si="0"/>
        <v>520.5</v>
      </c>
      <c r="D59" s="1">
        <v>1663</v>
      </c>
      <c r="E59" s="23">
        <v>0</v>
      </c>
      <c r="F59" s="23">
        <v>0</v>
      </c>
      <c r="G59" s="23">
        <v>0</v>
      </c>
      <c r="H59" s="23">
        <v>0</v>
      </c>
      <c r="I59" s="23">
        <v>8.1566068515497374</v>
      </c>
      <c r="J59" s="23">
        <v>0</v>
      </c>
      <c r="K59" s="23">
        <v>0</v>
      </c>
      <c r="L59" s="23">
        <v>0</v>
      </c>
      <c r="M59" s="23">
        <v>146.81892332789528</v>
      </c>
      <c r="N59" s="23">
        <v>0</v>
      </c>
      <c r="O59" s="23">
        <v>8.1566068515497374</v>
      </c>
      <c r="P59" s="23">
        <v>89.722675367047117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8.1566068515497374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8.1566068515497374</v>
      </c>
      <c r="AR59" s="23">
        <v>0</v>
      </c>
      <c r="AS59" s="23">
        <v>8.1566068515497374</v>
      </c>
      <c r="AT59" s="23">
        <v>0</v>
      </c>
      <c r="AU59" s="23">
        <v>0</v>
      </c>
      <c r="AV59" s="23">
        <v>0</v>
      </c>
      <c r="AW59" s="23">
        <v>0</v>
      </c>
    </row>
    <row r="60" spans="1:49" x14ac:dyDescent="0.25">
      <c r="A60" s="26" t="s">
        <v>21</v>
      </c>
      <c r="B60" s="21" t="s">
        <v>22</v>
      </c>
      <c r="C60" s="22">
        <f t="shared" si="0"/>
        <v>530.5</v>
      </c>
      <c r="D60" s="20">
        <v>1697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2.2366360993066414</v>
      </c>
      <c r="K60" s="23">
        <v>0</v>
      </c>
      <c r="L60" s="23">
        <v>0</v>
      </c>
      <c r="M60" s="23">
        <v>436.14403936479511</v>
      </c>
      <c r="N60" s="23">
        <v>2.2366360993066414</v>
      </c>
      <c r="O60" s="23">
        <v>0</v>
      </c>
      <c r="P60" s="23">
        <v>40.259449787519543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6.7099082979199247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8.9465443972265657</v>
      </c>
      <c r="AN60" s="23">
        <v>0</v>
      </c>
      <c r="AO60" s="23">
        <v>2.2366360993066414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6.7099082979199247</v>
      </c>
    </row>
    <row r="61" spans="1:49" x14ac:dyDescent="0.25">
      <c r="A61" s="12" t="s">
        <v>21</v>
      </c>
      <c r="B61" s="2" t="s">
        <v>18</v>
      </c>
      <c r="C61" s="3">
        <f t="shared" si="0"/>
        <v>540.5</v>
      </c>
      <c r="D61" s="1">
        <v>1721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41.28819157720892</v>
      </c>
      <c r="N61" s="23">
        <v>0</v>
      </c>
      <c r="O61" s="23">
        <v>0</v>
      </c>
      <c r="P61" s="23">
        <v>94.962840627580519</v>
      </c>
      <c r="Q61" s="23">
        <v>0</v>
      </c>
      <c r="R61" s="23">
        <v>0</v>
      </c>
      <c r="S61" s="23">
        <v>0</v>
      </c>
      <c r="T61" s="23">
        <v>0</v>
      </c>
      <c r="U61" s="23">
        <v>12.386457473162677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4.1288191577208924</v>
      </c>
      <c r="AF61" s="23">
        <v>0</v>
      </c>
      <c r="AG61" s="23">
        <v>4.1288191577208924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4.1288191577208924</v>
      </c>
      <c r="AN61" s="23">
        <v>0</v>
      </c>
      <c r="AO61" s="23">
        <v>0</v>
      </c>
      <c r="AP61" s="23">
        <v>0</v>
      </c>
      <c r="AQ61" s="23">
        <v>12.386457473162677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53.674649050371599</v>
      </c>
    </row>
    <row r="62" spans="1:49" x14ac:dyDescent="0.25">
      <c r="A62" s="26" t="s">
        <v>23</v>
      </c>
      <c r="B62" s="21" t="s">
        <v>2</v>
      </c>
      <c r="C62" s="22">
        <v>552.5</v>
      </c>
      <c r="D62" s="20">
        <v>1749</v>
      </c>
      <c r="E62" s="23">
        <v>0</v>
      </c>
      <c r="F62" s="23">
        <v>0</v>
      </c>
      <c r="G62" s="23">
        <v>0</v>
      </c>
      <c r="H62" s="23">
        <v>0</v>
      </c>
      <c r="I62" s="23">
        <v>2.2114108801415306</v>
      </c>
      <c r="J62" s="23">
        <v>1.1057054400707653</v>
      </c>
      <c r="K62" s="23">
        <v>0</v>
      </c>
      <c r="L62" s="23">
        <v>0</v>
      </c>
      <c r="M62" s="23">
        <v>24.325519681556838</v>
      </c>
      <c r="N62" s="23">
        <v>0</v>
      </c>
      <c r="O62" s="23">
        <v>0</v>
      </c>
      <c r="P62" s="23">
        <v>25.431225121627602</v>
      </c>
      <c r="Q62" s="23">
        <v>0</v>
      </c>
      <c r="R62" s="23">
        <v>0</v>
      </c>
      <c r="S62" s="23">
        <v>1.1057054400707653</v>
      </c>
      <c r="T62" s="23">
        <v>0</v>
      </c>
      <c r="U62" s="23">
        <v>1.1057054400707653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1.1057054400707653</v>
      </c>
      <c r="AK62" s="23">
        <v>0</v>
      </c>
      <c r="AL62" s="23">
        <v>0</v>
      </c>
      <c r="AM62" s="23">
        <v>2.2114108801415306</v>
      </c>
      <c r="AN62" s="23">
        <v>0</v>
      </c>
      <c r="AO62" s="23">
        <v>5.5285272003538264</v>
      </c>
      <c r="AP62" s="23">
        <v>0</v>
      </c>
      <c r="AQ62" s="23">
        <v>4.4228217602830613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17.691287041132245</v>
      </c>
    </row>
    <row r="63" spans="1:49" x14ac:dyDescent="0.25">
      <c r="A63" s="12" t="s">
        <v>23</v>
      </c>
      <c r="B63" s="2" t="s">
        <v>3</v>
      </c>
      <c r="C63" s="3">
        <v>561.5</v>
      </c>
      <c r="D63" s="1">
        <v>1772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99.348028562558127</v>
      </c>
      <c r="N63" s="23">
        <v>0</v>
      </c>
      <c r="O63" s="23">
        <v>0</v>
      </c>
      <c r="P63" s="23">
        <v>31.046258925799414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6.209251785159883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9.3138776777398249</v>
      </c>
      <c r="AN63" s="23">
        <v>3.1046258925799415</v>
      </c>
      <c r="AO63" s="23">
        <v>6.209251785159883</v>
      </c>
      <c r="AP63" s="23">
        <v>0</v>
      </c>
      <c r="AQ63" s="23">
        <v>3.1046258925799415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</row>
    <row r="64" spans="1:49" x14ac:dyDescent="0.25">
      <c r="A64" s="26" t="s">
        <v>23</v>
      </c>
      <c r="B64" s="21" t="s">
        <v>5</v>
      </c>
      <c r="C64" s="22">
        <f t="shared" si="0"/>
        <v>571.5</v>
      </c>
      <c r="D64" s="20">
        <v>1797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1.0866021949364337</v>
      </c>
      <c r="K64" s="23">
        <v>0</v>
      </c>
      <c r="L64" s="23">
        <v>0</v>
      </c>
      <c r="M64" s="23">
        <v>72.802347060741056</v>
      </c>
      <c r="N64" s="23">
        <v>0</v>
      </c>
      <c r="O64" s="23">
        <v>0</v>
      </c>
      <c r="P64" s="23">
        <v>9.7794197544279022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3.2598065848093007</v>
      </c>
      <c r="AN64" s="23">
        <v>1.0866021949364337</v>
      </c>
      <c r="AO64" s="23">
        <v>3.2598065848093007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</row>
    <row r="65" spans="1:49" x14ac:dyDescent="0.25">
      <c r="A65" s="12" t="s">
        <v>23</v>
      </c>
      <c r="B65" s="2" t="s">
        <v>7</v>
      </c>
      <c r="C65" s="3">
        <f t="shared" si="0"/>
        <v>581.5</v>
      </c>
      <c r="D65" s="1">
        <v>1824</v>
      </c>
      <c r="E65" s="23">
        <v>0</v>
      </c>
      <c r="F65" s="23">
        <v>0</v>
      </c>
      <c r="G65" s="23">
        <v>0</v>
      </c>
      <c r="H65" s="23">
        <v>5.10986203372509</v>
      </c>
      <c r="I65" s="23">
        <v>5.10986203372509</v>
      </c>
      <c r="J65" s="23">
        <v>0</v>
      </c>
      <c r="K65" s="23">
        <v>0</v>
      </c>
      <c r="L65" s="23">
        <v>0</v>
      </c>
      <c r="M65" s="23">
        <v>132.85641287685235</v>
      </c>
      <c r="N65" s="23">
        <v>0</v>
      </c>
      <c r="O65" s="23">
        <v>0</v>
      </c>
      <c r="P65" s="23">
        <v>81.757792539601439</v>
      </c>
      <c r="Q65" s="23">
        <v>0</v>
      </c>
      <c r="R65" s="23">
        <v>0</v>
      </c>
      <c r="S65" s="23">
        <v>0</v>
      </c>
      <c r="T65" s="23">
        <v>5.10986203372509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5.10986203372509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5.10986203372509</v>
      </c>
      <c r="AN65" s="23">
        <v>0</v>
      </c>
      <c r="AO65" s="23">
        <v>5.10986203372509</v>
      </c>
      <c r="AP65" s="23">
        <v>0</v>
      </c>
      <c r="AQ65" s="23">
        <v>0</v>
      </c>
      <c r="AR65" s="23">
        <v>0</v>
      </c>
      <c r="AS65" s="23">
        <v>10.21972406745018</v>
      </c>
      <c r="AT65" s="23">
        <v>0</v>
      </c>
      <c r="AU65" s="23">
        <v>0</v>
      </c>
      <c r="AV65" s="23">
        <v>0</v>
      </c>
      <c r="AW65" s="23">
        <v>20.43944813490036</v>
      </c>
    </row>
    <row r="66" spans="1:49" x14ac:dyDescent="0.25">
      <c r="A66" s="26" t="s">
        <v>23</v>
      </c>
      <c r="B66" s="20" t="s">
        <v>10</v>
      </c>
      <c r="C66" s="22">
        <f t="shared" si="0"/>
        <v>591.5</v>
      </c>
      <c r="D66" s="20">
        <v>1851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150.74798619102413</v>
      </c>
      <c r="N66" s="23">
        <v>0</v>
      </c>
      <c r="O66" s="23">
        <v>0</v>
      </c>
      <c r="P66" s="23">
        <v>16.110471806674333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3.4522439585730718</v>
      </c>
      <c r="AD66" s="23">
        <v>0</v>
      </c>
      <c r="AE66" s="23">
        <v>1.1507479861910239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3.4522439585730718</v>
      </c>
      <c r="AN66" s="23">
        <v>0</v>
      </c>
      <c r="AO66" s="23">
        <v>6.9044879171461435</v>
      </c>
      <c r="AP66" s="23">
        <v>0</v>
      </c>
      <c r="AQ66" s="23">
        <v>6.9044879171461435</v>
      </c>
      <c r="AR66" s="23">
        <v>0</v>
      </c>
      <c r="AS66" s="23">
        <v>1.1507479861910239</v>
      </c>
      <c r="AT66" s="23">
        <v>0</v>
      </c>
      <c r="AU66" s="23">
        <v>0</v>
      </c>
      <c r="AV66" s="23">
        <v>0</v>
      </c>
      <c r="AW66" s="23">
        <v>2.3014959723820478</v>
      </c>
    </row>
    <row r="67" spans="1:49" x14ac:dyDescent="0.25">
      <c r="A67" s="12" t="s">
        <v>23</v>
      </c>
      <c r="B67" s="2" t="s">
        <v>11</v>
      </c>
      <c r="C67" s="3">
        <f t="shared" si="0"/>
        <v>601.5</v>
      </c>
      <c r="D67" s="1">
        <v>1878</v>
      </c>
      <c r="E67" s="23">
        <v>0</v>
      </c>
      <c r="F67" s="23">
        <v>0.78100593564511078</v>
      </c>
      <c r="G67" s="23">
        <v>1.5620118712902216</v>
      </c>
      <c r="H67" s="23">
        <v>0</v>
      </c>
      <c r="I67" s="23">
        <v>2.3430178069353325</v>
      </c>
      <c r="J67" s="23">
        <v>4.6860356138706649</v>
      </c>
      <c r="K67" s="23">
        <v>0</v>
      </c>
      <c r="L67" s="23">
        <v>0.78100593564511078</v>
      </c>
      <c r="M67" s="23">
        <v>199.93751952514839</v>
      </c>
      <c r="N67" s="23">
        <v>13.277100905966886</v>
      </c>
      <c r="O67" s="23">
        <v>0</v>
      </c>
      <c r="P67" s="23">
        <v>35.14526710402999</v>
      </c>
      <c r="Q67" s="23">
        <v>0</v>
      </c>
      <c r="R67" s="23">
        <v>0</v>
      </c>
      <c r="S67" s="23">
        <v>0</v>
      </c>
      <c r="T67" s="23">
        <v>1.5620118712902216</v>
      </c>
      <c r="U67" s="23">
        <v>2.3430178069353329</v>
      </c>
      <c r="V67" s="23">
        <v>0.78100593564511078</v>
      </c>
      <c r="W67" s="23">
        <v>0.78100593564511078</v>
      </c>
      <c r="X67" s="23">
        <v>0</v>
      </c>
      <c r="Y67" s="23">
        <v>0</v>
      </c>
      <c r="Z67" s="23">
        <v>1.5620118712902216</v>
      </c>
      <c r="AA67" s="23">
        <v>0.78100593564511078</v>
      </c>
      <c r="AB67" s="23">
        <v>0</v>
      </c>
      <c r="AC67" s="23">
        <v>0</v>
      </c>
      <c r="AD67" s="23">
        <v>0</v>
      </c>
      <c r="AE67" s="23">
        <v>7.8100593564511094</v>
      </c>
      <c r="AF67" s="23">
        <v>0</v>
      </c>
      <c r="AG67" s="23">
        <v>0</v>
      </c>
      <c r="AH67" s="23">
        <v>0</v>
      </c>
      <c r="AI67" s="23">
        <v>0</v>
      </c>
      <c r="AJ67" s="23">
        <v>0.78100593564511078</v>
      </c>
      <c r="AK67" s="23">
        <v>0</v>
      </c>
      <c r="AL67" s="23">
        <v>0</v>
      </c>
      <c r="AM67" s="23">
        <v>1.5620118712902216</v>
      </c>
      <c r="AN67" s="23">
        <v>0</v>
      </c>
      <c r="AO67" s="23">
        <v>3.1240237425804431</v>
      </c>
      <c r="AP67" s="23">
        <v>0</v>
      </c>
      <c r="AQ67" s="23">
        <v>7.0290534208059974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27.335207747578878</v>
      </c>
    </row>
    <row r="68" spans="1:49" x14ac:dyDescent="0.25">
      <c r="A68" s="26" t="s">
        <v>23</v>
      </c>
      <c r="B68" s="21" t="s">
        <v>12</v>
      </c>
      <c r="C68" s="22">
        <f t="shared" si="0"/>
        <v>611.5</v>
      </c>
      <c r="D68" s="20">
        <v>1905</v>
      </c>
      <c r="E68" s="23">
        <v>1.426680058436816</v>
      </c>
      <c r="F68" s="23">
        <v>0.84459459459459485</v>
      </c>
      <c r="G68" s="23">
        <v>0</v>
      </c>
      <c r="H68" s="23">
        <v>0.84459459459459485</v>
      </c>
      <c r="I68" s="23">
        <v>0</v>
      </c>
      <c r="J68" s="23">
        <v>0</v>
      </c>
      <c r="K68" s="23">
        <v>0</v>
      </c>
      <c r="L68" s="23">
        <v>0</v>
      </c>
      <c r="M68" s="23">
        <v>129.222972972973</v>
      </c>
      <c r="N68" s="23">
        <v>3.3783783783783794</v>
      </c>
      <c r="O68" s="23">
        <v>0</v>
      </c>
      <c r="P68" s="23">
        <v>16.891891891891895</v>
      </c>
      <c r="Q68" s="23">
        <v>0</v>
      </c>
      <c r="R68" s="23">
        <v>0.84459459459459485</v>
      </c>
      <c r="S68" s="23">
        <v>0</v>
      </c>
      <c r="T68" s="23">
        <v>2.5337837837837842</v>
      </c>
      <c r="U68" s="23">
        <v>0.84459459459459485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2.5337837837837842</v>
      </c>
      <c r="AD68" s="23">
        <v>0.84459459459459485</v>
      </c>
      <c r="AE68" s="23">
        <v>3.3783783783783794</v>
      </c>
      <c r="AF68" s="23">
        <v>0</v>
      </c>
      <c r="AG68" s="23">
        <v>0</v>
      </c>
      <c r="AH68" s="23">
        <v>0</v>
      </c>
      <c r="AI68" s="23">
        <v>0</v>
      </c>
      <c r="AJ68" s="23">
        <v>0.84459459459459485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3.3783783783783794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4.2229729729729737</v>
      </c>
    </row>
    <row r="69" spans="1:49" x14ac:dyDescent="0.25">
      <c r="A69" s="12" t="s">
        <v>23</v>
      </c>
      <c r="B69" s="2" t="s">
        <v>14</v>
      </c>
      <c r="C69" s="3">
        <f t="shared" si="0"/>
        <v>621.5</v>
      </c>
      <c r="D69" s="1">
        <v>1932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21.984464311886263</v>
      </c>
      <c r="N69" s="23">
        <v>0</v>
      </c>
      <c r="O69" s="23">
        <v>0</v>
      </c>
      <c r="P69" s="23">
        <v>4.3968928623772525</v>
      </c>
      <c r="Q69" s="23">
        <v>1.4656309541257508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1.4656309541257508</v>
      </c>
      <c r="AB69" s="23">
        <v>0</v>
      </c>
      <c r="AC69" s="23">
        <v>2.9312619082515017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1.4656309541257508</v>
      </c>
      <c r="AO69" s="23">
        <v>8.793785724754505</v>
      </c>
      <c r="AP69" s="23">
        <v>0</v>
      </c>
      <c r="AQ69" s="23">
        <v>5.8625238165030034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3">
        <v>5.8625238165030034</v>
      </c>
    </row>
    <row r="70" spans="1:49" x14ac:dyDescent="0.25">
      <c r="A70" s="26" t="s">
        <v>23</v>
      </c>
      <c r="B70" s="21" t="s">
        <v>15</v>
      </c>
      <c r="C70" s="22">
        <f t="shared" si="0"/>
        <v>631.5</v>
      </c>
      <c r="D70" s="20">
        <v>1960</v>
      </c>
      <c r="E70" s="23">
        <v>0</v>
      </c>
      <c r="F70" s="23">
        <v>0</v>
      </c>
      <c r="G70" s="23">
        <v>0</v>
      </c>
      <c r="H70" s="23">
        <v>0</v>
      </c>
      <c r="I70" s="23">
        <v>4.5896823939783369</v>
      </c>
      <c r="J70" s="23">
        <v>0</v>
      </c>
      <c r="K70" s="23">
        <v>0.91793647879566742</v>
      </c>
      <c r="L70" s="23">
        <v>0</v>
      </c>
      <c r="M70" s="23">
        <v>484.67046080411239</v>
      </c>
      <c r="N70" s="23">
        <v>0.91793647879566742</v>
      </c>
      <c r="O70" s="23">
        <v>0</v>
      </c>
      <c r="P70" s="23">
        <v>4.5896823939783369</v>
      </c>
      <c r="Q70" s="23">
        <v>0</v>
      </c>
      <c r="R70" s="23">
        <v>0</v>
      </c>
      <c r="S70" s="23">
        <v>0</v>
      </c>
      <c r="T70" s="23">
        <v>0.91793647879566742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3.6717459151826697</v>
      </c>
      <c r="AD70" s="23">
        <v>0</v>
      </c>
      <c r="AE70" s="23">
        <v>4.5896823939783369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1.8358729575913348</v>
      </c>
      <c r="AN70" s="23">
        <v>0</v>
      </c>
      <c r="AO70" s="23">
        <v>8.2614283091610066</v>
      </c>
      <c r="AP70" s="23">
        <v>3.6717459151826697</v>
      </c>
      <c r="AQ70" s="23">
        <v>11.933174224343677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22.948411969891684</v>
      </c>
    </row>
    <row r="71" spans="1:49" x14ac:dyDescent="0.25">
      <c r="A71" s="12" t="s">
        <v>23</v>
      </c>
      <c r="B71" s="2" t="s">
        <v>18</v>
      </c>
      <c r="C71" s="3">
        <f t="shared" si="0"/>
        <v>641.5</v>
      </c>
      <c r="D71" s="1">
        <v>1987</v>
      </c>
      <c r="E71" s="23">
        <v>0</v>
      </c>
      <c r="F71" s="23">
        <v>1.5018397536982804</v>
      </c>
      <c r="G71" s="23">
        <v>0</v>
      </c>
      <c r="H71" s="23">
        <v>0</v>
      </c>
      <c r="I71" s="23">
        <v>0.75091987684914019</v>
      </c>
      <c r="J71" s="23">
        <v>5.256439137943981</v>
      </c>
      <c r="K71" s="23">
        <v>0.75091987684914019</v>
      </c>
      <c r="L71" s="23">
        <v>0</v>
      </c>
      <c r="M71" s="23">
        <v>182.47353007434106</v>
      </c>
      <c r="N71" s="23">
        <v>0</v>
      </c>
      <c r="O71" s="23">
        <v>0</v>
      </c>
      <c r="P71" s="23">
        <v>15.018397536982803</v>
      </c>
      <c r="Q71" s="23">
        <v>0</v>
      </c>
      <c r="R71" s="23">
        <v>0.75091987684914019</v>
      </c>
      <c r="S71" s="23">
        <v>0</v>
      </c>
      <c r="T71" s="23">
        <v>4.5055192610948405</v>
      </c>
      <c r="U71" s="23">
        <v>4.5055192610948405</v>
      </c>
      <c r="V71" s="23">
        <v>2.2527596305474202</v>
      </c>
      <c r="W71" s="23">
        <v>0</v>
      </c>
      <c r="X71" s="23">
        <v>0</v>
      </c>
      <c r="Y71" s="23">
        <v>0</v>
      </c>
      <c r="Z71" s="23">
        <v>0.75091987684914019</v>
      </c>
      <c r="AA71" s="23">
        <v>0</v>
      </c>
      <c r="AB71" s="23">
        <v>0</v>
      </c>
      <c r="AC71" s="23">
        <v>8.2601186453405422</v>
      </c>
      <c r="AD71" s="23">
        <v>0</v>
      </c>
      <c r="AE71" s="23">
        <v>4.5055192610948405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3.0036795073965608</v>
      </c>
      <c r="AN71" s="23">
        <v>2.2527596305474202</v>
      </c>
      <c r="AO71" s="23">
        <v>3.7545993842457008</v>
      </c>
      <c r="AP71" s="23">
        <v>0</v>
      </c>
      <c r="AQ71" s="23">
        <v>7.5091987684914017</v>
      </c>
      <c r="AR71" s="23">
        <v>0</v>
      </c>
      <c r="AS71" s="23">
        <v>0</v>
      </c>
      <c r="AT71" s="23">
        <v>0</v>
      </c>
      <c r="AU71" s="23">
        <v>0</v>
      </c>
      <c r="AV71" s="23">
        <v>0.75091987684914019</v>
      </c>
      <c r="AW71" s="23">
        <v>26.282195689719906</v>
      </c>
    </row>
    <row r="72" spans="1:49" x14ac:dyDescent="0.25">
      <c r="A72" s="26" t="s">
        <v>23</v>
      </c>
      <c r="B72" s="21" t="s">
        <v>24</v>
      </c>
      <c r="C72" s="20">
        <v>650.5</v>
      </c>
      <c r="D72" s="20">
        <v>2012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93.772893772893823</v>
      </c>
      <c r="N72" s="23">
        <v>0</v>
      </c>
      <c r="O72" s="23">
        <v>0</v>
      </c>
      <c r="P72" s="23">
        <v>1.465201465201466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2.930402930402932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5.860805860805864</v>
      </c>
      <c r="AN72" s="23">
        <v>0</v>
      </c>
      <c r="AO72" s="23">
        <v>7.3260073260073293</v>
      </c>
      <c r="AP72" s="23">
        <v>0</v>
      </c>
      <c r="AQ72" s="23">
        <v>1.465201465201466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8.7912087912087955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5D25D-9B07-485F-8FF1-C6814E609AC0}">
  <dimension ref="A1:AW72"/>
  <sheetViews>
    <sheetView zoomScale="55" zoomScaleNormal="55" workbookViewId="0">
      <selection activeCell="M48" sqref="M48"/>
    </sheetView>
  </sheetViews>
  <sheetFormatPr defaultRowHeight="15" x14ac:dyDescent="0.25"/>
  <sheetData>
    <row r="1" spans="1:49" ht="154.5" x14ac:dyDescent="0.25">
      <c r="A1" s="11" t="s">
        <v>0</v>
      </c>
      <c r="B1" s="6" t="s">
        <v>25</v>
      </c>
      <c r="C1" s="6" t="s">
        <v>26</v>
      </c>
      <c r="D1" s="36" t="s">
        <v>72</v>
      </c>
      <c r="E1" s="24" t="s">
        <v>27</v>
      </c>
      <c r="F1" s="24" t="s">
        <v>28</v>
      </c>
      <c r="G1" s="24" t="s">
        <v>29</v>
      </c>
      <c r="H1" s="24" t="s">
        <v>30</v>
      </c>
      <c r="I1" s="24" t="s">
        <v>31</v>
      </c>
      <c r="J1" s="24" t="s">
        <v>32</v>
      </c>
      <c r="K1" s="24" t="s">
        <v>33</v>
      </c>
      <c r="L1" s="24" t="s">
        <v>34</v>
      </c>
      <c r="M1" s="24" t="s">
        <v>35</v>
      </c>
      <c r="N1" s="24" t="s">
        <v>36</v>
      </c>
      <c r="O1" s="24" t="s">
        <v>37</v>
      </c>
      <c r="P1" s="24" t="s">
        <v>38</v>
      </c>
      <c r="Q1" s="24" t="s">
        <v>39</v>
      </c>
      <c r="R1" s="24" t="s">
        <v>40</v>
      </c>
      <c r="S1" s="24" t="s">
        <v>41</v>
      </c>
      <c r="T1" s="24" t="s">
        <v>42</v>
      </c>
      <c r="U1" s="24" t="s">
        <v>43</v>
      </c>
      <c r="V1" s="24" t="s">
        <v>44</v>
      </c>
      <c r="W1" s="24" t="s">
        <v>45</v>
      </c>
      <c r="X1" s="24" t="s">
        <v>46</v>
      </c>
      <c r="Y1" s="24" t="s">
        <v>47</v>
      </c>
      <c r="Z1" s="24" t="s">
        <v>48</v>
      </c>
      <c r="AA1" s="24" t="s">
        <v>49</v>
      </c>
      <c r="AB1" s="25" t="s">
        <v>50</v>
      </c>
      <c r="AC1" s="24" t="s">
        <v>51</v>
      </c>
      <c r="AD1" s="24" t="s">
        <v>52</v>
      </c>
      <c r="AE1" s="24" t="s">
        <v>53</v>
      </c>
      <c r="AF1" s="24" t="s">
        <v>54</v>
      </c>
      <c r="AG1" s="24" t="s">
        <v>55</v>
      </c>
      <c r="AH1" s="24" t="s">
        <v>56</v>
      </c>
      <c r="AI1" s="24" t="s">
        <v>57</v>
      </c>
      <c r="AJ1" s="24" t="s">
        <v>58</v>
      </c>
      <c r="AK1" s="24" t="s">
        <v>59</v>
      </c>
      <c r="AL1" s="24" t="s">
        <v>60</v>
      </c>
      <c r="AM1" s="24" t="s">
        <v>61</v>
      </c>
      <c r="AN1" s="24" t="s">
        <v>62</v>
      </c>
      <c r="AO1" s="24" t="s">
        <v>63</v>
      </c>
      <c r="AP1" s="24" t="s">
        <v>64</v>
      </c>
      <c r="AQ1" s="24" t="s">
        <v>65</v>
      </c>
      <c r="AR1" s="24" t="s">
        <v>66</v>
      </c>
      <c r="AS1" s="24" t="s">
        <v>67</v>
      </c>
      <c r="AT1" s="24" t="s">
        <v>68</v>
      </c>
      <c r="AU1" s="24" t="s">
        <v>69</v>
      </c>
      <c r="AV1" s="24" t="s">
        <v>70</v>
      </c>
      <c r="AW1" s="27" t="s">
        <v>71</v>
      </c>
    </row>
    <row r="2" spans="1:49" x14ac:dyDescent="0.25">
      <c r="A2" s="26" t="s">
        <v>1</v>
      </c>
      <c r="B2" s="21" t="s">
        <v>2</v>
      </c>
      <c r="C2" s="22">
        <v>1.5</v>
      </c>
      <c r="D2" s="1">
        <v>-66</v>
      </c>
      <c r="E2" s="23">
        <v>0</v>
      </c>
      <c r="F2" s="23">
        <v>0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23">
        <v>0</v>
      </c>
      <c r="N2" s="23">
        <v>0</v>
      </c>
      <c r="O2" s="23">
        <v>0</v>
      </c>
      <c r="P2" s="23">
        <v>0</v>
      </c>
      <c r="Q2" s="23">
        <v>0</v>
      </c>
      <c r="R2" s="23">
        <v>0</v>
      </c>
      <c r="S2" s="23">
        <v>0</v>
      </c>
      <c r="T2" s="23">
        <v>0</v>
      </c>
      <c r="U2" s="23">
        <v>0</v>
      </c>
      <c r="V2" s="23">
        <v>0</v>
      </c>
      <c r="W2" s="23">
        <v>0</v>
      </c>
      <c r="X2" s="23">
        <v>0</v>
      </c>
      <c r="Y2" s="23">
        <v>0</v>
      </c>
      <c r="Z2" s="23">
        <v>0</v>
      </c>
      <c r="AA2" s="23">
        <v>0</v>
      </c>
      <c r="AB2" s="23">
        <v>0</v>
      </c>
      <c r="AC2" s="23">
        <v>0</v>
      </c>
      <c r="AD2" s="23">
        <v>0</v>
      </c>
      <c r="AE2" s="23">
        <v>0</v>
      </c>
      <c r="AF2" s="23">
        <v>0</v>
      </c>
      <c r="AG2" s="23">
        <v>0</v>
      </c>
      <c r="AH2" s="23">
        <v>0</v>
      </c>
      <c r="AI2" s="23">
        <v>0</v>
      </c>
      <c r="AJ2" s="23">
        <v>0</v>
      </c>
      <c r="AK2" s="23">
        <v>0</v>
      </c>
      <c r="AL2" s="23">
        <v>0</v>
      </c>
      <c r="AM2" s="23">
        <v>0</v>
      </c>
      <c r="AN2" s="23">
        <v>0</v>
      </c>
      <c r="AO2" s="23">
        <v>0</v>
      </c>
      <c r="AP2" s="23">
        <v>0</v>
      </c>
      <c r="AQ2" s="23">
        <v>0</v>
      </c>
      <c r="AR2" s="23">
        <v>0</v>
      </c>
      <c r="AS2" s="23">
        <v>0</v>
      </c>
      <c r="AT2" s="23">
        <v>0</v>
      </c>
      <c r="AU2" s="23">
        <v>0</v>
      </c>
      <c r="AV2" s="23">
        <v>0</v>
      </c>
      <c r="AW2" s="28">
        <v>0</v>
      </c>
    </row>
    <row r="3" spans="1:49" x14ac:dyDescent="0.25">
      <c r="A3" s="12" t="s">
        <v>1</v>
      </c>
      <c r="B3" s="2" t="s">
        <v>3</v>
      </c>
      <c r="C3" s="3">
        <f>C2+9</f>
        <v>10.5</v>
      </c>
      <c r="D3" s="1">
        <v>-26</v>
      </c>
      <c r="E3" s="23">
        <v>0</v>
      </c>
      <c r="F3" s="23">
        <v>0</v>
      </c>
      <c r="G3" s="23">
        <v>0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23">
        <v>33.333333333333329</v>
      </c>
      <c r="N3" s="23">
        <v>0</v>
      </c>
      <c r="O3" s="23">
        <v>0</v>
      </c>
      <c r="P3" s="23">
        <v>0</v>
      </c>
      <c r="Q3" s="23">
        <v>0</v>
      </c>
      <c r="R3" s="23">
        <v>0</v>
      </c>
      <c r="S3" s="23">
        <v>0</v>
      </c>
      <c r="T3" s="23">
        <v>0</v>
      </c>
      <c r="U3" s="23">
        <v>0</v>
      </c>
      <c r="V3" s="23">
        <v>0</v>
      </c>
      <c r="W3" s="23">
        <v>0</v>
      </c>
      <c r="X3" s="23">
        <v>0</v>
      </c>
      <c r="Y3" s="23">
        <v>0</v>
      </c>
      <c r="Z3" s="23">
        <v>0</v>
      </c>
      <c r="AA3" s="23">
        <v>0</v>
      </c>
      <c r="AB3" s="23">
        <v>0</v>
      </c>
      <c r="AC3" s="23">
        <v>0</v>
      </c>
      <c r="AD3" s="23">
        <v>0</v>
      </c>
      <c r="AE3" s="23">
        <v>0</v>
      </c>
      <c r="AF3" s="23">
        <v>0</v>
      </c>
      <c r="AG3" s="23">
        <v>0</v>
      </c>
      <c r="AH3" s="23">
        <v>0</v>
      </c>
      <c r="AI3" s="23">
        <v>0</v>
      </c>
      <c r="AJ3" s="23">
        <v>0</v>
      </c>
      <c r="AK3" s="23">
        <v>0</v>
      </c>
      <c r="AL3" s="23">
        <v>0</v>
      </c>
      <c r="AM3" s="23">
        <v>0</v>
      </c>
      <c r="AN3" s="23">
        <v>0</v>
      </c>
      <c r="AO3" s="23">
        <v>33.333333333333329</v>
      </c>
      <c r="AP3" s="23">
        <v>0</v>
      </c>
      <c r="AQ3" s="23">
        <v>33.333333333333329</v>
      </c>
      <c r="AR3" s="23">
        <v>0</v>
      </c>
      <c r="AS3" s="23">
        <v>0</v>
      </c>
      <c r="AT3" s="23">
        <v>0</v>
      </c>
      <c r="AU3" s="23">
        <v>0</v>
      </c>
      <c r="AV3" s="23">
        <v>0</v>
      </c>
      <c r="AW3" s="28">
        <v>25</v>
      </c>
    </row>
    <row r="4" spans="1:49" x14ac:dyDescent="0.25">
      <c r="A4" s="26" t="s">
        <v>1</v>
      </c>
      <c r="B4" s="21" t="s">
        <v>4</v>
      </c>
      <c r="C4" s="22">
        <v>15.5</v>
      </c>
      <c r="D4" s="1">
        <v>50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23">
        <v>0</v>
      </c>
      <c r="L4" s="23">
        <v>0</v>
      </c>
      <c r="M4" s="23">
        <v>65</v>
      </c>
      <c r="N4" s="23">
        <v>0</v>
      </c>
      <c r="O4" s="23">
        <v>0</v>
      </c>
      <c r="P4" s="23">
        <v>2.5</v>
      </c>
      <c r="Q4" s="23">
        <v>0</v>
      </c>
      <c r="R4" s="23">
        <v>0</v>
      </c>
      <c r="S4" s="23">
        <v>0</v>
      </c>
      <c r="T4" s="23">
        <v>0</v>
      </c>
      <c r="U4" s="23">
        <v>0</v>
      </c>
      <c r="V4" s="23">
        <v>0</v>
      </c>
      <c r="W4" s="23">
        <v>0</v>
      </c>
      <c r="X4" s="23">
        <v>0</v>
      </c>
      <c r="Y4" s="23">
        <v>0</v>
      </c>
      <c r="Z4" s="23">
        <v>0</v>
      </c>
      <c r="AA4" s="23">
        <v>0</v>
      </c>
      <c r="AB4" s="23">
        <v>0</v>
      </c>
      <c r="AC4" s="23">
        <v>0</v>
      </c>
      <c r="AD4" s="23">
        <v>0</v>
      </c>
      <c r="AE4" s="23">
        <v>2.5</v>
      </c>
      <c r="AF4" s="23">
        <v>0</v>
      </c>
      <c r="AG4" s="23">
        <v>0</v>
      </c>
      <c r="AH4" s="23">
        <v>0</v>
      </c>
      <c r="AI4" s="23">
        <v>0</v>
      </c>
      <c r="AJ4" s="23">
        <v>0</v>
      </c>
      <c r="AK4" s="23">
        <v>0</v>
      </c>
      <c r="AL4" s="23">
        <v>0</v>
      </c>
      <c r="AM4" s="23">
        <v>5</v>
      </c>
      <c r="AN4" s="23">
        <v>0</v>
      </c>
      <c r="AO4" s="23">
        <v>7.5</v>
      </c>
      <c r="AP4" s="23">
        <v>0</v>
      </c>
      <c r="AQ4" s="23">
        <v>17.5</v>
      </c>
      <c r="AR4" s="23">
        <v>0</v>
      </c>
      <c r="AS4" s="23">
        <v>0</v>
      </c>
      <c r="AT4" s="23">
        <v>0</v>
      </c>
      <c r="AU4" s="23">
        <v>0</v>
      </c>
      <c r="AV4" s="23">
        <v>0</v>
      </c>
      <c r="AW4" s="28">
        <v>11.111111111111111</v>
      </c>
    </row>
    <row r="5" spans="1:49" x14ac:dyDescent="0.25">
      <c r="A5" s="12" t="s">
        <v>1</v>
      </c>
      <c r="B5" s="2" t="s">
        <v>5</v>
      </c>
      <c r="C5" s="3">
        <f>C3+10</f>
        <v>20.5</v>
      </c>
      <c r="D5" s="1">
        <v>145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61.53846153846154</v>
      </c>
      <c r="N5" s="23">
        <v>0</v>
      </c>
      <c r="O5" s="23">
        <v>0</v>
      </c>
      <c r="P5" s="23">
        <v>7.6923076923076925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0</v>
      </c>
      <c r="Y5" s="23">
        <v>0</v>
      </c>
      <c r="Z5" s="23">
        <v>0</v>
      </c>
      <c r="AA5" s="23">
        <v>0</v>
      </c>
      <c r="AB5" s="23">
        <v>0</v>
      </c>
      <c r="AC5" s="23">
        <v>0</v>
      </c>
      <c r="AD5" s="23">
        <v>0</v>
      </c>
      <c r="AE5" s="23">
        <v>0</v>
      </c>
      <c r="AF5" s="23">
        <v>0</v>
      </c>
      <c r="AG5" s="23">
        <v>0</v>
      </c>
      <c r="AH5" s="23">
        <v>0</v>
      </c>
      <c r="AI5" s="23">
        <v>0</v>
      </c>
      <c r="AJ5" s="23">
        <v>0</v>
      </c>
      <c r="AK5" s="23">
        <v>0</v>
      </c>
      <c r="AL5" s="23">
        <v>0</v>
      </c>
      <c r="AM5" s="23">
        <v>0</v>
      </c>
      <c r="AN5" s="23">
        <v>0</v>
      </c>
      <c r="AO5" s="23">
        <v>23.076923076923077</v>
      </c>
      <c r="AP5" s="23">
        <v>0</v>
      </c>
      <c r="AQ5" s="23">
        <v>7.6923076923076925</v>
      </c>
      <c r="AR5" s="23">
        <v>0</v>
      </c>
      <c r="AS5" s="23">
        <v>0</v>
      </c>
      <c r="AT5" s="23">
        <v>0</v>
      </c>
      <c r="AU5" s="23">
        <v>0</v>
      </c>
      <c r="AV5" s="23">
        <v>0</v>
      </c>
      <c r="AW5" s="28">
        <v>0</v>
      </c>
    </row>
    <row r="6" spans="1:49" x14ac:dyDescent="0.25">
      <c r="A6" s="26" t="s">
        <v>1</v>
      </c>
      <c r="B6" s="21" t="s">
        <v>6</v>
      </c>
      <c r="C6" s="22">
        <v>25.5</v>
      </c>
      <c r="D6" s="1">
        <v>258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20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3">
        <v>0</v>
      </c>
      <c r="AD6" s="23">
        <v>0</v>
      </c>
      <c r="AE6" s="23">
        <v>0</v>
      </c>
      <c r="AF6" s="23">
        <v>0</v>
      </c>
      <c r="AG6" s="23">
        <v>0</v>
      </c>
      <c r="AH6" s="23">
        <v>0</v>
      </c>
      <c r="AI6" s="23">
        <v>0</v>
      </c>
      <c r="AJ6" s="23">
        <v>0</v>
      </c>
      <c r="AK6" s="23">
        <v>0</v>
      </c>
      <c r="AL6" s="23">
        <v>0</v>
      </c>
      <c r="AM6" s="23">
        <v>0</v>
      </c>
      <c r="AN6" s="23">
        <v>20</v>
      </c>
      <c r="AO6" s="23">
        <v>20</v>
      </c>
      <c r="AP6" s="23">
        <v>0</v>
      </c>
      <c r="AQ6" s="23">
        <v>40</v>
      </c>
      <c r="AR6" s="23">
        <v>0</v>
      </c>
      <c r="AS6" s="23">
        <v>0</v>
      </c>
      <c r="AT6" s="23">
        <v>0</v>
      </c>
      <c r="AU6" s="23">
        <v>0</v>
      </c>
      <c r="AV6" s="23">
        <v>0</v>
      </c>
      <c r="AW6" s="28">
        <v>16.666666666666664</v>
      </c>
    </row>
    <row r="7" spans="1:49" x14ac:dyDescent="0.25">
      <c r="A7" s="12" t="s">
        <v>1</v>
      </c>
      <c r="B7" s="2" t="s">
        <v>7</v>
      </c>
      <c r="C7" s="3">
        <f>C5+10</f>
        <v>30.5</v>
      </c>
      <c r="D7" s="1">
        <v>372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33.333333333333329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3">
        <v>0</v>
      </c>
      <c r="AE7" s="23">
        <v>0</v>
      </c>
      <c r="AF7" s="23">
        <v>0</v>
      </c>
      <c r="AG7" s="23">
        <v>0</v>
      </c>
      <c r="AH7" s="23">
        <v>0</v>
      </c>
      <c r="AI7" s="23">
        <v>0</v>
      </c>
      <c r="AJ7" s="23">
        <v>0</v>
      </c>
      <c r="AK7" s="23">
        <v>0</v>
      </c>
      <c r="AL7" s="23">
        <v>0</v>
      </c>
      <c r="AM7" s="23">
        <v>0</v>
      </c>
      <c r="AN7" s="23">
        <v>0</v>
      </c>
      <c r="AO7" s="23">
        <v>66.666666666666657</v>
      </c>
      <c r="AP7" s="23">
        <v>0</v>
      </c>
      <c r="AQ7" s="23">
        <v>0</v>
      </c>
      <c r="AR7" s="23">
        <v>0</v>
      </c>
      <c r="AS7" s="23">
        <v>0</v>
      </c>
      <c r="AT7" s="23">
        <v>0</v>
      </c>
      <c r="AU7" s="23">
        <v>0</v>
      </c>
      <c r="AV7" s="23">
        <v>0</v>
      </c>
      <c r="AW7" s="28">
        <v>0</v>
      </c>
    </row>
    <row r="8" spans="1:49" x14ac:dyDescent="0.25">
      <c r="A8" s="26" t="s">
        <v>8</v>
      </c>
      <c r="B8" s="21" t="s">
        <v>9</v>
      </c>
      <c r="C8" s="22">
        <v>35.5</v>
      </c>
      <c r="D8" s="1">
        <v>478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44.444444444444443</v>
      </c>
      <c r="N8" s="23">
        <v>0</v>
      </c>
      <c r="O8" s="23">
        <v>0</v>
      </c>
      <c r="P8" s="23">
        <v>7.4074074074074066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23">
        <v>14.814814814814813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3">
        <v>0</v>
      </c>
      <c r="AM8" s="23">
        <v>11.111111111111111</v>
      </c>
      <c r="AN8" s="23">
        <v>7.4074074074074066</v>
      </c>
      <c r="AO8" s="23">
        <v>7.4074074074074066</v>
      </c>
      <c r="AP8" s="23">
        <v>0</v>
      </c>
      <c r="AQ8" s="23">
        <v>7.4074074074074066</v>
      </c>
      <c r="AR8" s="23">
        <v>0</v>
      </c>
      <c r="AS8" s="23">
        <v>0</v>
      </c>
      <c r="AT8" s="23">
        <v>0</v>
      </c>
      <c r="AU8" s="23">
        <v>0</v>
      </c>
      <c r="AV8" s="23">
        <v>0</v>
      </c>
      <c r="AW8" s="28">
        <v>3.5714285714285712</v>
      </c>
    </row>
    <row r="9" spans="1:49" x14ac:dyDescent="0.25">
      <c r="A9" s="12" t="s">
        <v>1</v>
      </c>
      <c r="B9" s="2" t="s">
        <v>10</v>
      </c>
      <c r="C9" s="3">
        <f>C7+10</f>
        <v>40.5</v>
      </c>
      <c r="D9" s="1">
        <v>580</v>
      </c>
      <c r="E9" s="23">
        <v>3.225806451612903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38.70967741935484</v>
      </c>
      <c r="N9" s="23">
        <v>0</v>
      </c>
      <c r="O9" s="23">
        <v>0</v>
      </c>
      <c r="P9" s="23">
        <v>3.225806451612903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6.4516129032258061</v>
      </c>
      <c r="AF9" s="23">
        <v>3.225806451612903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3">
        <v>0</v>
      </c>
      <c r="AM9" s="23">
        <v>12.903225806451612</v>
      </c>
      <c r="AN9" s="23">
        <v>3.225806451612903</v>
      </c>
      <c r="AO9" s="23">
        <v>12.903225806451612</v>
      </c>
      <c r="AP9" s="23">
        <v>0</v>
      </c>
      <c r="AQ9" s="23">
        <v>16.129032258064516</v>
      </c>
      <c r="AR9" s="23">
        <v>0</v>
      </c>
      <c r="AS9" s="23">
        <v>0</v>
      </c>
      <c r="AT9" s="23">
        <v>0</v>
      </c>
      <c r="AU9" s="23">
        <v>0</v>
      </c>
      <c r="AV9" s="23">
        <v>0</v>
      </c>
      <c r="AW9" s="28">
        <v>20.512820512820511</v>
      </c>
    </row>
    <row r="10" spans="1:49" x14ac:dyDescent="0.25">
      <c r="A10" s="26" t="s">
        <v>1</v>
      </c>
      <c r="B10" s="21" t="s">
        <v>11</v>
      </c>
      <c r="C10" s="22">
        <f>C9+10</f>
        <v>50.5</v>
      </c>
      <c r="D10" s="1">
        <v>679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63.265306122448983</v>
      </c>
      <c r="N10" s="23">
        <v>0</v>
      </c>
      <c r="O10" s="23">
        <v>0</v>
      </c>
      <c r="P10" s="23">
        <v>4.0816326530612246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v>2.0408163265306123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3">
        <v>0</v>
      </c>
      <c r="AM10" s="23">
        <v>8.1632653061224492</v>
      </c>
      <c r="AN10" s="23">
        <v>0</v>
      </c>
      <c r="AO10" s="23">
        <v>10.204081632653061</v>
      </c>
      <c r="AP10" s="23">
        <v>0</v>
      </c>
      <c r="AQ10" s="23">
        <v>12.244897959183673</v>
      </c>
      <c r="AR10" s="23">
        <v>0</v>
      </c>
      <c r="AS10" s="23">
        <v>0</v>
      </c>
      <c r="AT10" s="23">
        <v>0</v>
      </c>
      <c r="AU10" s="23">
        <v>0</v>
      </c>
      <c r="AV10" s="23">
        <v>0</v>
      </c>
      <c r="AW10" s="28">
        <v>3.9215686274509802</v>
      </c>
    </row>
    <row r="11" spans="1:49" x14ac:dyDescent="0.25">
      <c r="A11" s="12" t="s">
        <v>1</v>
      </c>
      <c r="B11" s="2" t="s">
        <v>12</v>
      </c>
      <c r="C11" s="3">
        <f>C10+10</f>
        <v>60.5</v>
      </c>
      <c r="D11" s="1">
        <v>691</v>
      </c>
      <c r="E11" s="23">
        <v>3.225806451612903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61.29032258064516</v>
      </c>
      <c r="N11" s="23">
        <v>0</v>
      </c>
      <c r="O11" s="23">
        <v>16.129032258064516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3.225806451612903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3.225806451612903</v>
      </c>
      <c r="AO11" s="23">
        <v>6.4516129032258061</v>
      </c>
      <c r="AP11" s="23">
        <v>0</v>
      </c>
      <c r="AQ11" s="23">
        <v>6.4516129032258061</v>
      </c>
      <c r="AR11" s="23">
        <v>0</v>
      </c>
      <c r="AS11" s="23">
        <v>0</v>
      </c>
      <c r="AT11" s="23">
        <v>0</v>
      </c>
      <c r="AU11" s="23">
        <v>0</v>
      </c>
      <c r="AV11" s="23">
        <v>0</v>
      </c>
      <c r="AW11" s="28">
        <v>0</v>
      </c>
    </row>
    <row r="12" spans="1:49" x14ac:dyDescent="0.25">
      <c r="A12" s="26" t="s">
        <v>13</v>
      </c>
      <c r="B12" s="21" t="s">
        <v>2</v>
      </c>
      <c r="C12" s="22">
        <f>65.5</f>
        <v>65.5</v>
      </c>
      <c r="D12" s="1">
        <v>696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6.25</v>
      </c>
      <c r="AK12" s="23">
        <v>0</v>
      </c>
      <c r="AL12" s="23">
        <v>0</v>
      </c>
      <c r="AM12" s="23">
        <v>0</v>
      </c>
      <c r="AN12" s="23">
        <v>6.25</v>
      </c>
      <c r="AO12" s="23">
        <v>56.25</v>
      </c>
      <c r="AP12" s="23">
        <v>0</v>
      </c>
      <c r="AQ12" s="23">
        <v>31.25</v>
      </c>
      <c r="AR12" s="23">
        <v>0</v>
      </c>
      <c r="AS12" s="23">
        <v>0</v>
      </c>
      <c r="AT12" s="23">
        <v>0</v>
      </c>
      <c r="AU12" s="23">
        <v>0</v>
      </c>
      <c r="AV12" s="23">
        <v>0</v>
      </c>
      <c r="AW12" s="28">
        <v>0</v>
      </c>
    </row>
    <row r="13" spans="1:49" x14ac:dyDescent="0.25">
      <c r="A13" s="12" t="s">
        <v>13</v>
      </c>
      <c r="B13" s="2" t="s">
        <v>3</v>
      </c>
      <c r="C13" s="3">
        <v>74.5</v>
      </c>
      <c r="D13" s="1">
        <v>708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63.636363636363633</v>
      </c>
      <c r="N13" s="23">
        <v>0</v>
      </c>
      <c r="O13" s="23">
        <v>0</v>
      </c>
      <c r="P13" s="23">
        <v>9.0909090909090917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4.5454545454545459</v>
      </c>
      <c r="AO13" s="23">
        <v>13.636363636363635</v>
      </c>
      <c r="AP13" s="23">
        <v>0</v>
      </c>
      <c r="AQ13" s="23">
        <v>9.0909090909090917</v>
      </c>
      <c r="AR13" s="23">
        <v>0</v>
      </c>
      <c r="AS13" s="23">
        <v>0</v>
      </c>
      <c r="AT13" s="23">
        <v>0</v>
      </c>
      <c r="AU13" s="23">
        <v>0</v>
      </c>
      <c r="AV13" s="23">
        <v>0</v>
      </c>
      <c r="AW13" s="28">
        <v>0</v>
      </c>
    </row>
    <row r="14" spans="1:49" x14ac:dyDescent="0.25">
      <c r="A14" s="26" t="s">
        <v>13</v>
      </c>
      <c r="B14" s="21" t="s">
        <v>5</v>
      </c>
      <c r="C14" s="22">
        <f t="shared" ref="C14:C71" si="0">C13+10</f>
        <v>84.5</v>
      </c>
      <c r="D14" s="1">
        <v>727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100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8">
        <v>0</v>
      </c>
    </row>
    <row r="15" spans="1:49" x14ac:dyDescent="0.25">
      <c r="A15" s="12" t="s">
        <v>13</v>
      </c>
      <c r="B15" s="2" t="s">
        <v>7</v>
      </c>
      <c r="C15" s="3">
        <f t="shared" si="0"/>
        <v>94.5</v>
      </c>
      <c r="D15" s="1">
        <v>748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10</v>
      </c>
      <c r="AN15" s="23">
        <v>0</v>
      </c>
      <c r="AO15" s="23">
        <v>30</v>
      </c>
      <c r="AP15" s="23">
        <v>10</v>
      </c>
      <c r="AQ15" s="23">
        <v>30</v>
      </c>
      <c r="AR15" s="23">
        <v>0</v>
      </c>
      <c r="AS15" s="23">
        <v>20</v>
      </c>
      <c r="AT15" s="23">
        <v>0</v>
      </c>
      <c r="AU15" s="23">
        <v>0</v>
      </c>
      <c r="AV15" s="23">
        <v>0</v>
      </c>
      <c r="AW15" s="28">
        <v>0</v>
      </c>
    </row>
    <row r="16" spans="1:49" x14ac:dyDescent="0.25">
      <c r="A16" s="26" t="s">
        <v>13</v>
      </c>
      <c r="B16" s="21" t="s">
        <v>10</v>
      </c>
      <c r="C16" s="22">
        <f t="shared" si="0"/>
        <v>104.5</v>
      </c>
      <c r="D16" s="1">
        <v>770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23">
        <v>0</v>
      </c>
      <c r="AD16" s="23">
        <v>0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46.153846153846153</v>
      </c>
      <c r="AP16" s="23">
        <v>0</v>
      </c>
      <c r="AQ16" s="23">
        <v>30.76923076923077</v>
      </c>
      <c r="AR16" s="23">
        <v>0</v>
      </c>
      <c r="AS16" s="23">
        <v>23.076923076923077</v>
      </c>
      <c r="AT16" s="23">
        <v>0</v>
      </c>
      <c r="AU16" s="23">
        <v>0</v>
      </c>
      <c r="AV16" s="23">
        <v>0</v>
      </c>
      <c r="AW16" s="28">
        <v>0</v>
      </c>
    </row>
    <row r="17" spans="1:49" x14ac:dyDescent="0.25">
      <c r="A17" s="12" t="s">
        <v>13</v>
      </c>
      <c r="B17" s="2" t="s">
        <v>11</v>
      </c>
      <c r="C17" s="3">
        <f t="shared" si="0"/>
        <v>114.5</v>
      </c>
      <c r="D17" s="1">
        <v>793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75</v>
      </c>
      <c r="AP17" s="23">
        <v>0</v>
      </c>
      <c r="AQ17" s="23">
        <v>25</v>
      </c>
      <c r="AR17" s="23">
        <v>0</v>
      </c>
      <c r="AS17" s="23">
        <v>0</v>
      </c>
      <c r="AT17" s="23">
        <v>0</v>
      </c>
      <c r="AU17" s="23">
        <v>0</v>
      </c>
      <c r="AV17" s="23">
        <v>0</v>
      </c>
      <c r="AW17" s="28">
        <v>0</v>
      </c>
    </row>
    <row r="18" spans="1:49" x14ac:dyDescent="0.25">
      <c r="A18" s="26" t="s">
        <v>13</v>
      </c>
      <c r="B18" s="21" t="s">
        <v>12</v>
      </c>
      <c r="C18" s="22">
        <f t="shared" si="0"/>
        <v>124.5</v>
      </c>
      <c r="D18" s="1">
        <v>816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40</v>
      </c>
      <c r="AP18" s="23">
        <v>0</v>
      </c>
      <c r="AQ18" s="23">
        <v>60</v>
      </c>
      <c r="AR18" s="23">
        <v>0</v>
      </c>
      <c r="AS18" s="23">
        <v>0</v>
      </c>
      <c r="AT18" s="23">
        <v>0</v>
      </c>
      <c r="AU18" s="23">
        <v>0</v>
      </c>
      <c r="AV18" s="23">
        <v>0</v>
      </c>
      <c r="AW18" s="28">
        <v>0</v>
      </c>
    </row>
    <row r="19" spans="1:49" x14ac:dyDescent="0.25">
      <c r="A19" s="12" t="s">
        <v>13</v>
      </c>
      <c r="B19" s="2" t="s">
        <v>14</v>
      </c>
      <c r="C19" s="3">
        <f t="shared" si="0"/>
        <v>134.5</v>
      </c>
      <c r="D19" s="1">
        <v>838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100</v>
      </c>
      <c r="AP19" s="23">
        <v>0</v>
      </c>
      <c r="AQ19" s="23">
        <v>0</v>
      </c>
      <c r="AR19" s="23">
        <v>0</v>
      </c>
      <c r="AS19" s="23">
        <v>0</v>
      </c>
      <c r="AT19" s="23">
        <v>0</v>
      </c>
      <c r="AU19" s="23">
        <v>0</v>
      </c>
      <c r="AV19" s="23">
        <v>0</v>
      </c>
      <c r="AW19" s="28">
        <v>0</v>
      </c>
    </row>
    <row r="20" spans="1:49" x14ac:dyDescent="0.25">
      <c r="A20" s="26" t="s">
        <v>13</v>
      </c>
      <c r="B20" s="21" t="s">
        <v>15</v>
      </c>
      <c r="C20" s="22">
        <f t="shared" si="0"/>
        <v>144.5</v>
      </c>
      <c r="D20" s="1">
        <v>861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14.285714285714285</v>
      </c>
      <c r="AN20" s="23">
        <v>0</v>
      </c>
      <c r="AO20" s="23">
        <v>14.285714285714285</v>
      </c>
      <c r="AP20" s="23">
        <v>0</v>
      </c>
      <c r="AQ20" s="23">
        <v>57.142857142857139</v>
      </c>
      <c r="AR20" s="23">
        <v>0</v>
      </c>
      <c r="AS20" s="23">
        <v>14.285714285714285</v>
      </c>
      <c r="AT20" s="23">
        <v>0</v>
      </c>
      <c r="AU20" s="23">
        <v>0</v>
      </c>
      <c r="AV20" s="23">
        <v>0</v>
      </c>
      <c r="AW20" s="28">
        <v>0</v>
      </c>
    </row>
    <row r="21" spans="1:49" x14ac:dyDescent="0.25">
      <c r="A21" s="12" t="s">
        <v>13</v>
      </c>
      <c r="B21" s="2" t="s">
        <v>16</v>
      </c>
      <c r="C21" s="3">
        <v>153.5</v>
      </c>
      <c r="D21" s="1">
        <v>881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8">
        <v>0</v>
      </c>
    </row>
    <row r="22" spans="1:49" x14ac:dyDescent="0.25">
      <c r="A22" s="26" t="s">
        <v>17</v>
      </c>
      <c r="B22" s="21" t="s">
        <v>2</v>
      </c>
      <c r="C22" s="22">
        <v>157.5</v>
      </c>
      <c r="D22" s="1">
        <v>890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11.111111111111111</v>
      </c>
      <c r="AN22" s="23">
        <v>11.111111111111111</v>
      </c>
      <c r="AO22" s="23">
        <v>22.222222222222221</v>
      </c>
      <c r="AP22" s="23">
        <v>0</v>
      </c>
      <c r="AQ22" s="23">
        <v>55.555555555555557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8">
        <v>0</v>
      </c>
    </row>
    <row r="23" spans="1:49" x14ac:dyDescent="0.25">
      <c r="A23" s="12" t="s">
        <v>17</v>
      </c>
      <c r="B23" s="2" t="s">
        <v>3</v>
      </c>
      <c r="C23" s="3">
        <v>166.5</v>
      </c>
      <c r="D23" s="1">
        <v>910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5.2631578947368416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10.526315789473683</v>
      </c>
      <c r="AN23" s="23">
        <v>5.2631578947368416</v>
      </c>
      <c r="AO23" s="23">
        <v>36.84210526315789</v>
      </c>
      <c r="AP23" s="23">
        <v>0</v>
      </c>
      <c r="AQ23" s="23">
        <v>42.105263157894733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8">
        <v>0</v>
      </c>
    </row>
    <row r="24" spans="1:49" x14ac:dyDescent="0.25">
      <c r="A24" s="26" t="s">
        <v>17</v>
      </c>
      <c r="B24" s="21" t="s">
        <v>5</v>
      </c>
      <c r="C24" s="22">
        <f t="shared" si="0"/>
        <v>176.5</v>
      </c>
      <c r="D24" s="1">
        <v>931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22.727272727272727</v>
      </c>
      <c r="AN24" s="23">
        <v>4.5454545454545459</v>
      </c>
      <c r="AO24" s="23">
        <v>45.454545454545453</v>
      </c>
      <c r="AP24" s="23">
        <v>0</v>
      </c>
      <c r="AQ24" s="23">
        <v>22.727272727272727</v>
      </c>
      <c r="AR24" s="23">
        <v>0</v>
      </c>
      <c r="AS24" s="23">
        <v>0</v>
      </c>
      <c r="AT24" s="23">
        <v>0</v>
      </c>
      <c r="AU24" s="23">
        <v>4.5454545454545459</v>
      </c>
      <c r="AV24" s="23">
        <v>0</v>
      </c>
      <c r="AW24" s="28">
        <v>0</v>
      </c>
    </row>
    <row r="25" spans="1:49" x14ac:dyDescent="0.25">
      <c r="A25" s="12" t="s">
        <v>17</v>
      </c>
      <c r="B25" s="2" t="s">
        <v>7</v>
      </c>
      <c r="C25" s="3">
        <f t="shared" si="0"/>
        <v>186.5</v>
      </c>
      <c r="D25" s="1">
        <v>953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25</v>
      </c>
      <c r="AN25" s="23">
        <v>0</v>
      </c>
      <c r="AO25" s="23">
        <v>37.5</v>
      </c>
      <c r="AP25" s="23">
        <v>0</v>
      </c>
      <c r="AQ25" s="23">
        <v>37.5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8">
        <v>0</v>
      </c>
    </row>
    <row r="26" spans="1:49" x14ac:dyDescent="0.25">
      <c r="A26" s="26" t="s">
        <v>17</v>
      </c>
      <c r="B26" s="21" t="s">
        <v>10</v>
      </c>
      <c r="C26" s="22">
        <f t="shared" si="0"/>
        <v>196.5</v>
      </c>
      <c r="D26" s="1">
        <v>974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33.333333333333329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66.666666666666657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8">
        <v>0</v>
      </c>
    </row>
    <row r="27" spans="1:49" x14ac:dyDescent="0.25">
      <c r="A27" s="12" t="s">
        <v>17</v>
      </c>
      <c r="B27" s="2" t="s">
        <v>11</v>
      </c>
      <c r="C27" s="3">
        <f t="shared" si="0"/>
        <v>206.5</v>
      </c>
      <c r="D27" s="1">
        <v>995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43.75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3.125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15.625</v>
      </c>
      <c r="AN27" s="23">
        <v>0</v>
      </c>
      <c r="AO27" s="23">
        <v>12.5</v>
      </c>
      <c r="AP27" s="23">
        <v>0</v>
      </c>
      <c r="AQ27" s="23">
        <v>21.875</v>
      </c>
      <c r="AR27" s="23">
        <v>0</v>
      </c>
      <c r="AS27" s="23">
        <v>3.125</v>
      </c>
      <c r="AT27" s="23">
        <v>0</v>
      </c>
      <c r="AU27" s="23">
        <v>0</v>
      </c>
      <c r="AV27" s="23">
        <v>0</v>
      </c>
      <c r="AW27" s="28">
        <v>0</v>
      </c>
    </row>
    <row r="28" spans="1:49" x14ac:dyDescent="0.25">
      <c r="A28" s="26" t="s">
        <v>17</v>
      </c>
      <c r="B28" s="21" t="s">
        <v>12</v>
      </c>
      <c r="C28" s="22">
        <f t="shared" si="0"/>
        <v>216.5</v>
      </c>
      <c r="D28" s="1">
        <v>1016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10.909090909090908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5.4545454545454541</v>
      </c>
      <c r="AN28" s="23">
        <v>0</v>
      </c>
      <c r="AO28" s="23">
        <v>32.727272727272727</v>
      </c>
      <c r="AP28" s="23">
        <v>3.6363636363636362</v>
      </c>
      <c r="AQ28" s="23">
        <v>45.454545454545453</v>
      </c>
      <c r="AR28" s="23">
        <v>0</v>
      </c>
      <c r="AS28" s="23">
        <v>0</v>
      </c>
      <c r="AT28" s="23">
        <v>0</v>
      </c>
      <c r="AU28" s="23">
        <v>1.8181818181818181</v>
      </c>
      <c r="AV28" s="23">
        <v>0</v>
      </c>
      <c r="AW28" s="28">
        <v>0</v>
      </c>
    </row>
    <row r="29" spans="1:49" x14ac:dyDescent="0.25">
      <c r="A29" s="12" t="s">
        <v>17</v>
      </c>
      <c r="B29" s="2" t="s">
        <v>14</v>
      </c>
      <c r="C29" s="3">
        <f t="shared" si="0"/>
        <v>226.5</v>
      </c>
      <c r="D29" s="1">
        <v>1037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40.74074074074074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11.111111111111111</v>
      </c>
      <c r="AD29" s="23">
        <v>0</v>
      </c>
      <c r="AE29" s="23">
        <v>7.4074074074074066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14.814814814814813</v>
      </c>
      <c r="AN29" s="23">
        <v>0</v>
      </c>
      <c r="AO29" s="23">
        <v>14.814814814814813</v>
      </c>
      <c r="AP29" s="23">
        <v>0</v>
      </c>
      <c r="AQ29" s="23">
        <v>3.7037037037037033</v>
      </c>
      <c r="AR29" s="23">
        <v>0</v>
      </c>
      <c r="AS29" s="23">
        <v>0</v>
      </c>
      <c r="AT29" s="23">
        <v>7.4074074074074066</v>
      </c>
      <c r="AU29" s="23">
        <v>0</v>
      </c>
      <c r="AV29" s="23">
        <v>0</v>
      </c>
      <c r="AW29" s="28">
        <v>3.5714285714285712</v>
      </c>
    </row>
    <row r="30" spans="1:49" x14ac:dyDescent="0.25">
      <c r="A30" s="26" t="s">
        <v>17</v>
      </c>
      <c r="B30" s="21" t="s">
        <v>15</v>
      </c>
      <c r="C30" s="22">
        <f t="shared" si="0"/>
        <v>236.5</v>
      </c>
      <c r="D30" s="1">
        <v>1057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92.682926829268297</v>
      </c>
      <c r="N30" s="23">
        <v>0</v>
      </c>
      <c r="O30" s="23">
        <v>0</v>
      </c>
      <c r="P30" s="23">
        <v>1.2195121951219512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2.4390243902439024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2.4390243902439024</v>
      </c>
      <c r="AN30" s="23">
        <v>0</v>
      </c>
      <c r="AO30" s="23">
        <v>1.2195121951219512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8">
        <v>2.3809523809523809</v>
      </c>
    </row>
    <row r="31" spans="1:49" x14ac:dyDescent="0.25">
      <c r="A31" s="12" t="s">
        <v>17</v>
      </c>
      <c r="B31" s="2" t="s">
        <v>18</v>
      </c>
      <c r="C31" s="3">
        <f t="shared" si="0"/>
        <v>246.5</v>
      </c>
      <c r="D31" s="1">
        <v>1076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43.478260869565219</v>
      </c>
      <c r="N31" s="23">
        <v>0</v>
      </c>
      <c r="O31" s="23">
        <v>0</v>
      </c>
      <c r="P31" s="23">
        <v>4.3478260869565215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8.695652173913043</v>
      </c>
      <c r="AN31" s="23">
        <v>0</v>
      </c>
      <c r="AO31" s="23">
        <v>21.739130434782609</v>
      </c>
      <c r="AP31" s="23">
        <v>0</v>
      </c>
      <c r="AQ31" s="23">
        <v>13.043478260869565</v>
      </c>
      <c r="AR31" s="23">
        <v>8.695652173913043</v>
      </c>
      <c r="AS31" s="23">
        <v>0</v>
      </c>
      <c r="AT31" s="23">
        <v>0</v>
      </c>
      <c r="AU31" s="23">
        <v>0</v>
      </c>
      <c r="AV31" s="23">
        <v>0</v>
      </c>
      <c r="AW31" s="28">
        <v>0</v>
      </c>
    </row>
    <row r="32" spans="1:49" x14ac:dyDescent="0.25">
      <c r="A32" s="26" t="s">
        <v>19</v>
      </c>
      <c r="B32" s="21" t="s">
        <v>2</v>
      </c>
      <c r="C32" s="22">
        <v>254.5</v>
      </c>
      <c r="D32" s="1">
        <v>1091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23.076923076923077</v>
      </c>
      <c r="AN32" s="23">
        <v>7.6923076923076925</v>
      </c>
      <c r="AO32" s="23">
        <v>23.076923076923077</v>
      </c>
      <c r="AP32" s="23">
        <v>7.6923076923076925</v>
      </c>
      <c r="AQ32" s="23">
        <v>38.461538461538467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8">
        <v>0</v>
      </c>
    </row>
    <row r="33" spans="1:49" x14ac:dyDescent="0.25">
      <c r="A33" s="12" t="s">
        <v>19</v>
      </c>
      <c r="B33" s="2" t="s">
        <v>3</v>
      </c>
      <c r="C33" s="3">
        <f t="shared" si="0"/>
        <v>264.5</v>
      </c>
      <c r="D33" s="1">
        <v>1109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18.75</v>
      </c>
      <c r="AN33" s="23">
        <v>6.25</v>
      </c>
      <c r="AO33" s="23">
        <v>43.75</v>
      </c>
      <c r="AP33" s="23">
        <v>0</v>
      </c>
      <c r="AQ33" s="23">
        <v>25</v>
      </c>
      <c r="AR33" s="23">
        <v>0</v>
      </c>
      <c r="AS33" s="23">
        <v>6.25</v>
      </c>
      <c r="AT33" s="23">
        <v>0</v>
      </c>
      <c r="AU33" s="23">
        <v>0</v>
      </c>
      <c r="AV33" s="23">
        <v>0</v>
      </c>
      <c r="AW33" s="28">
        <v>0</v>
      </c>
    </row>
    <row r="34" spans="1:49" x14ac:dyDescent="0.25">
      <c r="A34" s="26" t="s">
        <v>19</v>
      </c>
      <c r="B34" s="21" t="s">
        <v>5</v>
      </c>
      <c r="C34" s="22">
        <f t="shared" si="0"/>
        <v>274.5</v>
      </c>
      <c r="D34" s="1">
        <v>1129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21.428571428571427</v>
      </c>
      <c r="AN34" s="23">
        <v>7.1428571428571423</v>
      </c>
      <c r="AO34" s="23">
        <v>28.571428571428569</v>
      </c>
      <c r="AP34" s="23">
        <v>0</v>
      </c>
      <c r="AQ34" s="23">
        <v>42.857142857142854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8">
        <v>6.666666666666667</v>
      </c>
    </row>
    <row r="35" spans="1:49" x14ac:dyDescent="0.25">
      <c r="A35" s="12" t="s">
        <v>19</v>
      </c>
      <c r="B35" s="2" t="s">
        <v>7</v>
      </c>
      <c r="C35" s="3">
        <f t="shared" si="0"/>
        <v>284.5</v>
      </c>
      <c r="D35" s="1">
        <v>1148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37.5</v>
      </c>
      <c r="AN35" s="23">
        <v>0</v>
      </c>
      <c r="AO35" s="23">
        <v>25</v>
      </c>
      <c r="AP35" s="23">
        <v>0</v>
      </c>
      <c r="AQ35" s="23">
        <v>12.5</v>
      </c>
      <c r="AR35" s="23">
        <v>0</v>
      </c>
      <c r="AS35" s="23">
        <v>25</v>
      </c>
      <c r="AT35" s="23">
        <v>0</v>
      </c>
      <c r="AU35" s="23">
        <v>0</v>
      </c>
      <c r="AV35" s="23">
        <v>0</v>
      </c>
      <c r="AW35" s="28">
        <v>0</v>
      </c>
    </row>
    <row r="36" spans="1:49" x14ac:dyDescent="0.25">
      <c r="A36" s="26" t="s">
        <v>19</v>
      </c>
      <c r="B36" s="21" t="s">
        <v>10</v>
      </c>
      <c r="C36" s="22">
        <f t="shared" si="0"/>
        <v>294.5</v>
      </c>
      <c r="D36" s="1">
        <v>1167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15.384615384615385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30.76923076923077</v>
      </c>
      <c r="AN36" s="23">
        <v>0</v>
      </c>
      <c r="AO36" s="23">
        <v>7.6923076923076925</v>
      </c>
      <c r="AP36" s="23">
        <v>0</v>
      </c>
      <c r="AQ36" s="23">
        <v>46.153846153846153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8">
        <v>0</v>
      </c>
    </row>
    <row r="37" spans="1:49" x14ac:dyDescent="0.25">
      <c r="A37" s="12" t="s">
        <v>19</v>
      </c>
      <c r="B37" s="2" t="s">
        <v>11</v>
      </c>
      <c r="C37" s="3">
        <f t="shared" si="0"/>
        <v>304.5</v>
      </c>
      <c r="D37" s="1">
        <v>1186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68.571428571428569</v>
      </c>
      <c r="N37" s="23">
        <v>0</v>
      </c>
      <c r="O37" s="23">
        <v>21.428571428571427</v>
      </c>
      <c r="P37" s="23">
        <v>2.8571428571428572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1.4285714285714286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1.4285714285714286</v>
      </c>
      <c r="AJ37" s="23">
        <v>0</v>
      </c>
      <c r="AK37" s="23">
        <v>0</v>
      </c>
      <c r="AL37" s="23">
        <v>0</v>
      </c>
      <c r="AM37" s="23">
        <v>2.8571428571428572</v>
      </c>
      <c r="AN37" s="23">
        <v>0</v>
      </c>
      <c r="AO37" s="23">
        <v>0</v>
      </c>
      <c r="AP37" s="23">
        <v>0</v>
      </c>
      <c r="AQ37" s="23">
        <v>1.4285714285714286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8">
        <v>0</v>
      </c>
    </row>
    <row r="38" spans="1:49" x14ac:dyDescent="0.25">
      <c r="A38" s="26" t="s">
        <v>19</v>
      </c>
      <c r="B38" s="21" t="s">
        <v>12</v>
      </c>
      <c r="C38" s="22">
        <f t="shared" si="0"/>
        <v>314.5</v>
      </c>
      <c r="D38" s="1">
        <v>1205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1.1904761904761905</v>
      </c>
      <c r="L38" s="23">
        <v>0</v>
      </c>
      <c r="M38" s="23">
        <v>73.80952380952381</v>
      </c>
      <c r="N38" s="23">
        <v>0</v>
      </c>
      <c r="O38" s="23">
        <v>0</v>
      </c>
      <c r="P38" s="23">
        <v>3.5714285714285712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1.1904761904761905</v>
      </c>
      <c r="AC38" s="23">
        <v>2.3809523809523809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1.1904761904761905</v>
      </c>
      <c r="AN38" s="23">
        <v>1.1904761904761905</v>
      </c>
      <c r="AO38" s="23">
        <v>9.5238095238095237</v>
      </c>
      <c r="AP38" s="23">
        <v>0</v>
      </c>
      <c r="AQ38" s="23">
        <v>5.9523809523809517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8">
        <v>6.666666666666667</v>
      </c>
    </row>
    <row r="39" spans="1:49" x14ac:dyDescent="0.25">
      <c r="A39" s="12" t="s">
        <v>19</v>
      </c>
      <c r="B39" s="2" t="s">
        <v>14</v>
      </c>
      <c r="C39" s="3">
        <f t="shared" si="0"/>
        <v>324.5</v>
      </c>
      <c r="D39" s="1">
        <v>1225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2.5</v>
      </c>
      <c r="K39" s="23">
        <v>0</v>
      </c>
      <c r="L39" s="23">
        <v>0</v>
      </c>
      <c r="M39" s="23">
        <v>60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5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22.5</v>
      </c>
      <c r="AN39" s="23">
        <v>0</v>
      </c>
      <c r="AO39" s="23">
        <v>2.5</v>
      </c>
      <c r="AP39" s="23">
        <v>0</v>
      </c>
      <c r="AQ39" s="23">
        <v>7.5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8">
        <v>4.7619047619047619</v>
      </c>
    </row>
    <row r="40" spans="1:49" x14ac:dyDescent="0.25">
      <c r="A40" s="26" t="s">
        <v>19</v>
      </c>
      <c r="B40" s="21" t="s">
        <v>15</v>
      </c>
      <c r="C40" s="22">
        <f t="shared" si="0"/>
        <v>334.5</v>
      </c>
      <c r="D40" s="1">
        <v>1245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47.058823529411761</v>
      </c>
      <c r="N40" s="23">
        <v>0</v>
      </c>
      <c r="O40" s="23">
        <v>0</v>
      </c>
      <c r="P40" s="23">
        <v>5.8823529411764701</v>
      </c>
      <c r="Q40" s="23">
        <v>0</v>
      </c>
      <c r="R40" s="23">
        <v>0</v>
      </c>
      <c r="S40" s="23">
        <v>0</v>
      </c>
      <c r="T40" s="23">
        <v>0</v>
      </c>
      <c r="U40" s="23">
        <v>5.8823529411764701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5.8823529411764701</v>
      </c>
      <c r="AN40" s="23">
        <v>0</v>
      </c>
      <c r="AO40" s="23">
        <v>17.647058823529413</v>
      </c>
      <c r="AP40" s="23">
        <v>0</v>
      </c>
      <c r="AQ40" s="23">
        <v>17.647058823529413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8">
        <v>5.5555555555555554</v>
      </c>
    </row>
    <row r="41" spans="1:49" x14ac:dyDescent="0.25">
      <c r="A41" s="12" t="s">
        <v>19</v>
      </c>
      <c r="B41" s="2" t="s">
        <v>18</v>
      </c>
      <c r="C41" s="3">
        <f t="shared" si="0"/>
        <v>344.5</v>
      </c>
      <c r="D41" s="1">
        <v>1264</v>
      </c>
      <c r="E41" s="23">
        <v>0</v>
      </c>
      <c r="F41" s="23">
        <v>1.6129032258064515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91.935483870967744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1.6129032258064515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1.6129032258064515</v>
      </c>
      <c r="AN41" s="23">
        <v>0</v>
      </c>
      <c r="AO41" s="23">
        <v>0</v>
      </c>
      <c r="AP41" s="23">
        <v>0</v>
      </c>
      <c r="AQ41" s="23">
        <v>3.225806451612903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8">
        <v>3.125</v>
      </c>
    </row>
    <row r="42" spans="1:49" x14ac:dyDescent="0.25">
      <c r="A42" s="26" t="s">
        <v>20</v>
      </c>
      <c r="B42" s="21" t="s">
        <v>2</v>
      </c>
      <c r="C42" s="22">
        <v>352.5</v>
      </c>
      <c r="D42" s="1">
        <v>1279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52.631578947368418</v>
      </c>
      <c r="N42" s="23">
        <v>0</v>
      </c>
      <c r="O42" s="23">
        <v>0</v>
      </c>
      <c r="P42" s="23">
        <v>5.2631578947368416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2.6315789473684208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7.8947368421052628</v>
      </c>
      <c r="AN42" s="23">
        <v>0</v>
      </c>
      <c r="AO42" s="23">
        <v>15.789473684210526</v>
      </c>
      <c r="AP42" s="23">
        <v>0</v>
      </c>
      <c r="AQ42" s="23">
        <v>15.789473684210526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8">
        <v>0</v>
      </c>
    </row>
    <row r="43" spans="1:49" x14ac:dyDescent="0.25">
      <c r="A43" s="12" t="s">
        <v>20</v>
      </c>
      <c r="B43" s="2" t="s">
        <v>3</v>
      </c>
      <c r="C43" s="3">
        <v>361.5</v>
      </c>
      <c r="D43" s="1">
        <v>1297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10.526315789473683</v>
      </c>
      <c r="AN43" s="23">
        <v>5.2631578947368416</v>
      </c>
      <c r="AO43" s="23">
        <v>21.052631578947366</v>
      </c>
      <c r="AP43" s="23">
        <v>0</v>
      </c>
      <c r="AQ43" s="23">
        <v>63.157894736842103</v>
      </c>
      <c r="AR43" s="23">
        <v>0</v>
      </c>
      <c r="AS43" s="23">
        <v>0</v>
      </c>
      <c r="AT43" s="23">
        <v>0</v>
      </c>
      <c r="AU43" s="23">
        <v>0</v>
      </c>
      <c r="AV43" s="23">
        <v>0</v>
      </c>
      <c r="AW43" s="28">
        <v>0</v>
      </c>
    </row>
    <row r="44" spans="1:49" x14ac:dyDescent="0.25">
      <c r="A44" s="26" t="s">
        <v>20</v>
      </c>
      <c r="B44" s="21" t="s">
        <v>5</v>
      </c>
      <c r="C44" s="22">
        <f t="shared" si="0"/>
        <v>371.5</v>
      </c>
      <c r="D44" s="1">
        <v>1317</v>
      </c>
      <c r="E44" s="23">
        <v>0</v>
      </c>
      <c r="F44" s="23">
        <v>4.3478260869565215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26.086956521739129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4.3478260869565215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4.3478260869565215</v>
      </c>
      <c r="AM44" s="23">
        <v>13.043478260869565</v>
      </c>
      <c r="AN44" s="23">
        <v>4.3478260869565215</v>
      </c>
      <c r="AO44" s="23">
        <v>26.086956521739129</v>
      </c>
      <c r="AP44" s="23">
        <v>0</v>
      </c>
      <c r="AQ44" s="23">
        <v>17.391304347826086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8">
        <v>0</v>
      </c>
    </row>
    <row r="45" spans="1:49" x14ac:dyDescent="0.25">
      <c r="A45" s="12" t="s">
        <v>20</v>
      </c>
      <c r="B45" s="2" t="s">
        <v>7</v>
      </c>
      <c r="C45" s="3">
        <f t="shared" si="0"/>
        <v>381.5</v>
      </c>
      <c r="D45" s="1">
        <v>1336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72.058823529411768</v>
      </c>
      <c r="N45" s="23">
        <v>0</v>
      </c>
      <c r="O45" s="23">
        <v>0</v>
      </c>
      <c r="P45" s="23">
        <v>20.588235294117645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2.9411764705882351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1.4705882352941175</v>
      </c>
      <c r="AN45" s="23">
        <v>1.4705882352941175</v>
      </c>
      <c r="AO45" s="23">
        <v>0</v>
      </c>
      <c r="AP45" s="23">
        <v>0</v>
      </c>
      <c r="AQ45" s="23">
        <v>1.4705882352941175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8">
        <v>5.5555555555555554</v>
      </c>
    </row>
    <row r="46" spans="1:49" x14ac:dyDescent="0.25">
      <c r="A46" s="26" t="s">
        <v>20</v>
      </c>
      <c r="B46" s="21" t="s">
        <v>10</v>
      </c>
      <c r="C46" s="22">
        <f t="shared" si="0"/>
        <v>391.5</v>
      </c>
      <c r="D46" s="1">
        <v>1356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78.431372549019613</v>
      </c>
      <c r="N46" s="23">
        <v>0</v>
      </c>
      <c r="O46" s="23">
        <v>0</v>
      </c>
      <c r="P46" s="23">
        <v>5.8823529411764701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1.9607843137254901</v>
      </c>
      <c r="AO46" s="23">
        <v>9.8039215686274517</v>
      </c>
      <c r="AP46" s="23">
        <v>0</v>
      </c>
      <c r="AQ46" s="23">
        <v>1.9607843137254901</v>
      </c>
      <c r="AR46" s="23">
        <v>0</v>
      </c>
      <c r="AS46" s="23">
        <v>1.9607843137254901</v>
      </c>
      <c r="AT46" s="23">
        <v>0</v>
      </c>
      <c r="AU46" s="23">
        <v>0</v>
      </c>
      <c r="AV46" s="23">
        <v>0</v>
      </c>
      <c r="AW46" s="28">
        <v>0</v>
      </c>
    </row>
    <row r="47" spans="1:49" x14ac:dyDescent="0.25">
      <c r="A47" s="12" t="s">
        <v>20</v>
      </c>
      <c r="B47" s="2" t="s">
        <v>11</v>
      </c>
      <c r="C47" s="3">
        <f t="shared" si="0"/>
        <v>401.5</v>
      </c>
      <c r="D47" s="1">
        <v>1375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23.52941176470588</v>
      </c>
      <c r="N47" s="23">
        <v>0</v>
      </c>
      <c r="O47" s="23">
        <v>0</v>
      </c>
      <c r="P47" s="23">
        <v>5.8823529411764701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5.8823529411764701</v>
      </c>
      <c r="AB47" s="23">
        <v>0</v>
      </c>
      <c r="AC47" s="23">
        <v>0</v>
      </c>
      <c r="AD47" s="23">
        <v>0</v>
      </c>
      <c r="AE47" s="23">
        <v>5.8823529411764701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11.76470588235294</v>
      </c>
      <c r="AN47" s="23">
        <v>0</v>
      </c>
      <c r="AO47" s="23">
        <v>23.52941176470588</v>
      </c>
      <c r="AP47" s="23">
        <v>0</v>
      </c>
      <c r="AQ47" s="23">
        <v>23.52941176470588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8">
        <v>5.5555555555555554</v>
      </c>
    </row>
    <row r="48" spans="1:49" x14ac:dyDescent="0.25">
      <c r="A48" s="26" t="s">
        <v>20</v>
      </c>
      <c r="B48" s="21" t="s">
        <v>12</v>
      </c>
      <c r="C48" s="22">
        <f t="shared" si="0"/>
        <v>411.5</v>
      </c>
      <c r="D48" s="1">
        <v>1394</v>
      </c>
      <c r="E48" s="23">
        <v>0</v>
      </c>
      <c r="F48" s="23">
        <v>1.0810810810810811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83.78378378378379</v>
      </c>
      <c r="N48" s="23">
        <v>0</v>
      </c>
      <c r="O48" s="23">
        <v>0</v>
      </c>
      <c r="P48" s="23">
        <v>1.6216216216216217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4.3243243243243246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2.1621621621621623</v>
      </c>
      <c r="AN48" s="23">
        <v>1.6216216216216217</v>
      </c>
      <c r="AO48" s="23">
        <v>3.7837837837837842</v>
      </c>
      <c r="AP48" s="23">
        <v>0.54054054054054057</v>
      </c>
      <c r="AQ48" s="23">
        <v>1.0810810810810811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8">
        <v>0.53763440860215062</v>
      </c>
    </row>
    <row r="49" spans="1:49" x14ac:dyDescent="0.25">
      <c r="A49" s="12" t="s">
        <v>20</v>
      </c>
      <c r="B49" s="2" t="s">
        <v>14</v>
      </c>
      <c r="C49" s="3">
        <f t="shared" si="0"/>
        <v>421.5</v>
      </c>
      <c r="D49" s="1">
        <v>1414</v>
      </c>
      <c r="E49" s="23">
        <v>0</v>
      </c>
      <c r="F49" s="23">
        <v>0</v>
      </c>
      <c r="G49" s="23">
        <v>4.0816326530612246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44.897959183673471</v>
      </c>
      <c r="N49" s="23">
        <v>0</v>
      </c>
      <c r="O49" s="23">
        <v>0</v>
      </c>
      <c r="P49" s="23">
        <v>18.367346938775512</v>
      </c>
      <c r="Q49" s="23">
        <v>0</v>
      </c>
      <c r="R49" s="23">
        <v>0</v>
      </c>
      <c r="S49" s="23">
        <v>0</v>
      </c>
      <c r="T49" s="23">
        <v>6.1224489795918364</v>
      </c>
      <c r="U49" s="23">
        <v>2.0408163265306123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2.0408163265306123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2.0408163265306123</v>
      </c>
      <c r="AO49" s="23">
        <v>12.244897959183673</v>
      </c>
      <c r="AP49" s="23">
        <v>2.0408163265306123</v>
      </c>
      <c r="AQ49" s="23">
        <v>2.0408163265306123</v>
      </c>
      <c r="AR49" s="23">
        <v>0</v>
      </c>
      <c r="AS49" s="23">
        <v>4.0816326530612246</v>
      </c>
      <c r="AT49" s="23">
        <v>0</v>
      </c>
      <c r="AU49" s="23">
        <v>0</v>
      </c>
      <c r="AV49" s="23">
        <v>0</v>
      </c>
      <c r="AW49" s="28">
        <v>9.2592592592592595</v>
      </c>
    </row>
    <row r="50" spans="1:49" x14ac:dyDescent="0.25">
      <c r="A50" s="26" t="s">
        <v>20</v>
      </c>
      <c r="B50" s="21" t="s">
        <v>15</v>
      </c>
      <c r="C50" s="22">
        <f t="shared" si="0"/>
        <v>431.5</v>
      </c>
      <c r="D50" s="1">
        <v>1432</v>
      </c>
      <c r="E50" s="23">
        <v>0</v>
      </c>
      <c r="F50" s="23">
        <v>1.5384615384615385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58.461538461538467</v>
      </c>
      <c r="N50" s="23">
        <v>1.5384615384615385</v>
      </c>
      <c r="O50" s="23">
        <v>0</v>
      </c>
      <c r="P50" s="23">
        <v>6.1538461538461542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1.5384615384615385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9.2307692307692317</v>
      </c>
      <c r="AN50" s="23">
        <v>0</v>
      </c>
      <c r="AO50" s="23">
        <v>13.846153846153847</v>
      </c>
      <c r="AP50" s="23">
        <v>0</v>
      </c>
      <c r="AQ50" s="23">
        <v>7.6923076923076925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8">
        <v>2.9850746268656714</v>
      </c>
    </row>
    <row r="51" spans="1:49" x14ac:dyDescent="0.25">
      <c r="A51" s="12" t="s">
        <v>20</v>
      </c>
      <c r="B51" s="2" t="s">
        <v>18</v>
      </c>
      <c r="C51" s="3">
        <f t="shared" si="0"/>
        <v>441.5</v>
      </c>
      <c r="D51" s="1">
        <v>1452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64.705882352941174</v>
      </c>
      <c r="N51" s="23">
        <v>0</v>
      </c>
      <c r="O51" s="23">
        <v>0</v>
      </c>
      <c r="P51" s="23">
        <v>0.98039215686274506</v>
      </c>
      <c r="Q51" s="23">
        <v>0</v>
      </c>
      <c r="R51" s="23">
        <v>0</v>
      </c>
      <c r="S51" s="23">
        <v>0.98039215686274506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1.9607843137254901</v>
      </c>
      <c r="Z51" s="23">
        <v>0</v>
      </c>
      <c r="AA51" s="23">
        <v>0</v>
      </c>
      <c r="AB51" s="23">
        <v>0</v>
      </c>
      <c r="AC51" s="23">
        <v>4.9019607843137258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0.98039215686274506</v>
      </c>
      <c r="AN51" s="23">
        <v>8.8235294117647065</v>
      </c>
      <c r="AO51" s="23">
        <v>3.9215686274509802</v>
      </c>
      <c r="AP51" s="23">
        <v>0</v>
      </c>
      <c r="AQ51" s="23">
        <v>12.745098039215685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8">
        <v>0</v>
      </c>
    </row>
    <row r="52" spans="1:49" x14ac:dyDescent="0.25">
      <c r="A52" s="26" t="s">
        <v>21</v>
      </c>
      <c r="B52" s="21" t="s">
        <v>2</v>
      </c>
      <c r="C52" s="22">
        <f t="shared" si="0"/>
        <v>451.5</v>
      </c>
      <c r="D52" s="1">
        <v>1470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77.027027027027032</v>
      </c>
      <c r="N52" s="23">
        <v>0</v>
      </c>
      <c r="O52" s="23">
        <v>0</v>
      </c>
      <c r="P52" s="23">
        <v>2.7027027027027026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1.3513513513513513</v>
      </c>
      <c r="AN52" s="23">
        <v>2.7027027027027026</v>
      </c>
      <c r="AO52" s="23">
        <v>4.0540540540540544</v>
      </c>
      <c r="AP52" s="23">
        <v>0</v>
      </c>
      <c r="AQ52" s="23">
        <v>10.810810810810811</v>
      </c>
      <c r="AR52" s="23">
        <v>0</v>
      </c>
      <c r="AS52" s="23">
        <v>1.3513513513513513</v>
      </c>
      <c r="AT52" s="23">
        <v>0</v>
      </c>
      <c r="AU52" s="23">
        <v>0</v>
      </c>
      <c r="AV52" s="23">
        <v>0</v>
      </c>
      <c r="AW52" s="28">
        <v>2.6315789473684208</v>
      </c>
    </row>
    <row r="53" spans="1:49" x14ac:dyDescent="0.25">
      <c r="A53" s="12" t="s">
        <v>21</v>
      </c>
      <c r="B53" s="2" t="s">
        <v>3</v>
      </c>
      <c r="C53" s="3">
        <f>460.5</f>
        <v>460.5</v>
      </c>
      <c r="D53" s="1">
        <v>1486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90.517241379310349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2.5862068965517242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4.3103448275862073</v>
      </c>
      <c r="AN53" s="23">
        <v>0.86206896551724133</v>
      </c>
      <c r="AO53" s="23">
        <v>0</v>
      </c>
      <c r="AP53" s="23">
        <v>0</v>
      </c>
      <c r="AQ53" s="23">
        <v>0.86206896551724133</v>
      </c>
      <c r="AR53" s="23">
        <v>0</v>
      </c>
      <c r="AS53" s="23">
        <v>0.86206896551724133</v>
      </c>
      <c r="AT53" s="23">
        <v>0</v>
      </c>
      <c r="AU53" s="23">
        <v>0</v>
      </c>
      <c r="AV53" s="23">
        <v>0</v>
      </c>
      <c r="AW53" s="28">
        <v>0.85470085470085477</v>
      </c>
    </row>
    <row r="54" spans="1:49" x14ac:dyDescent="0.25">
      <c r="A54" s="26" t="s">
        <v>21</v>
      </c>
      <c r="B54" s="21" t="s">
        <v>5</v>
      </c>
      <c r="C54" s="22">
        <f t="shared" si="0"/>
        <v>470.5</v>
      </c>
      <c r="D54" s="1">
        <v>1507</v>
      </c>
      <c r="E54" s="23">
        <v>0</v>
      </c>
      <c r="F54" s="23">
        <v>2.2727272727272729</v>
      </c>
      <c r="G54" s="23">
        <v>0</v>
      </c>
      <c r="H54" s="23">
        <v>0</v>
      </c>
      <c r="I54" s="23">
        <v>2.2727272727272729</v>
      </c>
      <c r="J54" s="23">
        <v>2.2727272727272729</v>
      </c>
      <c r="K54" s="23">
        <v>0</v>
      </c>
      <c r="L54" s="23">
        <v>0</v>
      </c>
      <c r="M54" s="23">
        <v>59.090909090909093</v>
      </c>
      <c r="N54" s="23">
        <v>0</v>
      </c>
      <c r="O54" s="23">
        <v>0</v>
      </c>
      <c r="P54" s="23">
        <v>20.454545454545457</v>
      </c>
      <c r="Q54" s="23">
        <v>0</v>
      </c>
      <c r="R54" s="23">
        <v>0</v>
      </c>
      <c r="S54" s="23">
        <v>0</v>
      </c>
      <c r="T54" s="23">
        <v>2.2727272727272729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4.5454545454545459</v>
      </c>
      <c r="AB54" s="23">
        <v>0</v>
      </c>
      <c r="AC54" s="23">
        <v>0</v>
      </c>
      <c r="AD54" s="23">
        <v>0</v>
      </c>
      <c r="AE54" s="23">
        <v>4.5454545454545459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2.2727272727272729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  <c r="AV54" s="23">
        <v>0</v>
      </c>
      <c r="AW54" s="28">
        <v>6.3829787234042552</v>
      </c>
    </row>
    <row r="55" spans="1:49" x14ac:dyDescent="0.25">
      <c r="A55" s="12" t="s">
        <v>21</v>
      </c>
      <c r="B55" s="2" t="s">
        <v>7</v>
      </c>
      <c r="C55" s="3">
        <f t="shared" si="0"/>
        <v>480.5</v>
      </c>
      <c r="D55" s="1">
        <v>1533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43.07692307692308</v>
      </c>
      <c r="N55" s="23">
        <v>0</v>
      </c>
      <c r="O55" s="23">
        <v>0</v>
      </c>
      <c r="P55" s="23">
        <v>41.53846153846154</v>
      </c>
      <c r="Q55" s="23">
        <v>0</v>
      </c>
      <c r="R55" s="23">
        <v>0</v>
      </c>
      <c r="S55" s="23">
        <v>0</v>
      </c>
      <c r="T55" s="23">
        <v>0</v>
      </c>
      <c r="U55" s="23">
        <v>1.5384615384615385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1.5384615384615385</v>
      </c>
      <c r="AB55" s="23">
        <v>0</v>
      </c>
      <c r="AC55" s="23">
        <v>1.5384615384615385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1.5384615384615385</v>
      </c>
      <c r="AL55" s="23">
        <v>0</v>
      </c>
      <c r="AM55" s="23">
        <v>4.6153846153846159</v>
      </c>
      <c r="AN55" s="23">
        <v>0</v>
      </c>
      <c r="AO55" s="23">
        <v>0</v>
      </c>
      <c r="AP55" s="23">
        <v>0</v>
      </c>
      <c r="AQ55" s="23">
        <v>3.0769230769230771</v>
      </c>
      <c r="AR55" s="23">
        <v>0</v>
      </c>
      <c r="AS55" s="23">
        <v>1.5384615384615385</v>
      </c>
      <c r="AT55" s="23">
        <v>0</v>
      </c>
      <c r="AU55" s="23">
        <v>0</v>
      </c>
      <c r="AV55" s="23">
        <v>0</v>
      </c>
      <c r="AW55" s="28">
        <v>2.9850746268656714</v>
      </c>
    </row>
    <row r="56" spans="1:49" x14ac:dyDescent="0.25">
      <c r="A56" s="26" t="s">
        <v>21</v>
      </c>
      <c r="B56" s="21" t="s">
        <v>10</v>
      </c>
      <c r="C56" s="22">
        <f t="shared" si="0"/>
        <v>490.5</v>
      </c>
      <c r="D56" s="1">
        <v>1559</v>
      </c>
      <c r="E56" s="23">
        <v>0</v>
      </c>
      <c r="F56" s="23">
        <v>0</v>
      </c>
      <c r="G56" s="23">
        <v>0</v>
      </c>
      <c r="H56" s="23">
        <v>0</v>
      </c>
      <c r="I56" s="23">
        <v>1.1111111111111112</v>
      </c>
      <c r="J56" s="23">
        <v>1.1111111111111112</v>
      </c>
      <c r="K56" s="23">
        <v>0</v>
      </c>
      <c r="L56" s="23">
        <v>0</v>
      </c>
      <c r="M56" s="23">
        <v>55.555555555555557</v>
      </c>
      <c r="N56" s="23">
        <v>2.2222222222222223</v>
      </c>
      <c r="O56" s="23">
        <v>0</v>
      </c>
      <c r="P56" s="23">
        <v>32.222222222222221</v>
      </c>
      <c r="Q56" s="23">
        <v>0</v>
      </c>
      <c r="R56" s="23">
        <v>0</v>
      </c>
      <c r="S56" s="23">
        <v>0</v>
      </c>
      <c r="T56" s="23">
        <v>0</v>
      </c>
      <c r="U56" s="23">
        <v>1.1111111111111112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1.1111111111111112</v>
      </c>
      <c r="AN56" s="23">
        <v>0</v>
      </c>
      <c r="AO56" s="23">
        <v>3.3333333333333335</v>
      </c>
      <c r="AP56" s="23">
        <v>0</v>
      </c>
      <c r="AQ56" s="23">
        <v>2.2222222222222223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8">
        <v>6.25</v>
      </c>
    </row>
    <row r="57" spans="1:49" x14ac:dyDescent="0.25">
      <c r="A57" s="12" t="s">
        <v>21</v>
      </c>
      <c r="B57" s="2" t="s">
        <v>11</v>
      </c>
      <c r="C57" s="3">
        <f t="shared" si="0"/>
        <v>500.5</v>
      </c>
      <c r="D57" s="1">
        <v>1585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64.893617021276597</v>
      </c>
      <c r="N57" s="23">
        <v>3.1914893617021276</v>
      </c>
      <c r="O57" s="23">
        <v>0</v>
      </c>
      <c r="P57" s="23">
        <v>15.957446808510639</v>
      </c>
      <c r="Q57" s="23">
        <v>0</v>
      </c>
      <c r="R57" s="23">
        <v>0</v>
      </c>
      <c r="S57" s="23">
        <v>0</v>
      </c>
      <c r="T57" s="23">
        <v>0</v>
      </c>
      <c r="U57" s="23">
        <v>1.0638297872340425</v>
      </c>
      <c r="V57" s="23">
        <v>0</v>
      </c>
      <c r="W57" s="23">
        <v>1.0638297872340425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1.0638297872340425</v>
      </c>
      <c r="AD57" s="23">
        <v>0</v>
      </c>
      <c r="AE57" s="23">
        <v>2.1276595744680851</v>
      </c>
      <c r="AF57" s="23">
        <v>0</v>
      </c>
      <c r="AG57" s="23">
        <v>1.0638297872340425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2.1276595744680851</v>
      </c>
      <c r="AN57" s="23">
        <v>0</v>
      </c>
      <c r="AO57" s="23">
        <v>1.0638297872340425</v>
      </c>
      <c r="AP57" s="23">
        <v>0</v>
      </c>
      <c r="AQ57" s="23">
        <v>6.3829787234042552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8">
        <v>0</v>
      </c>
    </row>
    <row r="58" spans="1:49" x14ac:dyDescent="0.25">
      <c r="A58" s="26" t="s">
        <v>21</v>
      </c>
      <c r="B58" s="21" t="s">
        <v>12</v>
      </c>
      <c r="C58" s="22">
        <f t="shared" si="0"/>
        <v>510.5</v>
      </c>
      <c r="D58" s="1">
        <v>1610</v>
      </c>
      <c r="E58" s="23">
        <v>0</v>
      </c>
      <c r="F58" s="23">
        <v>0</v>
      </c>
      <c r="G58" s="23">
        <v>0</v>
      </c>
      <c r="H58" s="23">
        <v>0</v>
      </c>
      <c r="I58" s="23">
        <v>1.4084507042253522</v>
      </c>
      <c r="J58" s="23">
        <v>0</v>
      </c>
      <c r="K58" s="23">
        <v>0</v>
      </c>
      <c r="L58" s="23">
        <v>1.4084507042253522</v>
      </c>
      <c r="M58" s="23">
        <v>60.563380281690137</v>
      </c>
      <c r="N58" s="23">
        <v>0</v>
      </c>
      <c r="O58" s="23">
        <v>0</v>
      </c>
      <c r="P58" s="23">
        <v>23.943661971830984</v>
      </c>
      <c r="Q58" s="23">
        <v>0</v>
      </c>
      <c r="R58" s="23">
        <v>0</v>
      </c>
      <c r="S58" s="23">
        <v>0</v>
      </c>
      <c r="T58" s="23">
        <v>0</v>
      </c>
      <c r="U58" s="23">
        <v>1.4084507042253522</v>
      </c>
      <c r="V58" s="23">
        <v>0</v>
      </c>
      <c r="W58" s="23">
        <v>0</v>
      </c>
      <c r="X58" s="23">
        <v>1.4084507042253522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4.225352112676056</v>
      </c>
      <c r="AN58" s="23">
        <v>1.4084507042253522</v>
      </c>
      <c r="AO58" s="23">
        <v>1.4084507042253522</v>
      </c>
      <c r="AP58" s="23">
        <v>0</v>
      </c>
      <c r="AQ58" s="23">
        <v>2.8169014084507045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8">
        <v>14.457831325301203</v>
      </c>
    </row>
    <row r="59" spans="1:49" x14ac:dyDescent="0.25">
      <c r="A59" s="12" t="s">
        <v>21</v>
      </c>
      <c r="B59" s="2" t="s">
        <v>14</v>
      </c>
      <c r="C59" s="3">
        <f t="shared" si="0"/>
        <v>520.5</v>
      </c>
      <c r="D59" s="1">
        <v>1663</v>
      </c>
      <c r="E59" s="23">
        <v>0</v>
      </c>
      <c r="F59" s="23">
        <v>0</v>
      </c>
      <c r="G59" s="23">
        <v>0</v>
      </c>
      <c r="H59" s="23">
        <v>0</v>
      </c>
      <c r="I59" s="23">
        <v>2.9411764705882351</v>
      </c>
      <c r="J59" s="23">
        <v>0</v>
      </c>
      <c r="K59" s="23">
        <v>0</v>
      </c>
      <c r="L59" s="23">
        <v>0</v>
      </c>
      <c r="M59" s="23">
        <v>52.941176470588239</v>
      </c>
      <c r="N59" s="23">
        <v>0</v>
      </c>
      <c r="O59" s="23">
        <v>2.9411764705882351</v>
      </c>
      <c r="P59" s="23">
        <v>32.352941176470587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2.9411764705882351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2.9411764705882351</v>
      </c>
      <c r="AR59" s="23">
        <v>0</v>
      </c>
      <c r="AS59" s="23">
        <v>2.9411764705882351</v>
      </c>
      <c r="AT59" s="23">
        <v>0</v>
      </c>
      <c r="AU59" s="23">
        <v>0</v>
      </c>
      <c r="AV59" s="23">
        <v>0</v>
      </c>
      <c r="AW59" s="28">
        <v>0</v>
      </c>
    </row>
    <row r="60" spans="1:49" x14ac:dyDescent="0.25">
      <c r="A60" s="26" t="s">
        <v>21</v>
      </c>
      <c r="B60" s="21" t="s">
        <v>22</v>
      </c>
      <c r="C60" s="22">
        <f t="shared" si="0"/>
        <v>530.5</v>
      </c>
      <c r="D60" s="1">
        <v>1697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0.44843049327354262</v>
      </c>
      <c r="K60" s="23">
        <v>0</v>
      </c>
      <c r="L60" s="23">
        <v>0</v>
      </c>
      <c r="M60" s="23">
        <v>87.443946188340803</v>
      </c>
      <c r="N60" s="23">
        <v>0.44843049327354262</v>
      </c>
      <c r="O60" s="23">
        <v>0</v>
      </c>
      <c r="P60" s="23">
        <v>8.071748878923767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1.3452914798206279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1.7937219730941705</v>
      </c>
      <c r="AN60" s="23">
        <v>0</v>
      </c>
      <c r="AO60" s="23">
        <v>0.44843049327354262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8">
        <v>1.3274336283185841</v>
      </c>
    </row>
    <row r="61" spans="1:49" x14ac:dyDescent="0.25">
      <c r="A61" s="12" t="s">
        <v>21</v>
      </c>
      <c r="B61" s="2" t="s">
        <v>18</v>
      </c>
      <c r="C61" s="3">
        <f t="shared" si="0"/>
        <v>540.5</v>
      </c>
      <c r="D61" s="1">
        <v>1721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23.809523809523807</v>
      </c>
      <c r="N61" s="23">
        <v>0</v>
      </c>
      <c r="O61" s="23">
        <v>0</v>
      </c>
      <c r="P61" s="23">
        <v>54.761904761904766</v>
      </c>
      <c r="Q61" s="23">
        <v>0</v>
      </c>
      <c r="R61" s="23">
        <v>0</v>
      </c>
      <c r="S61" s="23">
        <v>0</v>
      </c>
      <c r="T61" s="23">
        <v>0</v>
      </c>
      <c r="U61" s="23">
        <v>7.1428571428571423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2.3809523809523809</v>
      </c>
      <c r="AF61" s="23">
        <v>0</v>
      </c>
      <c r="AG61" s="23">
        <v>2.3809523809523809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2.3809523809523809</v>
      </c>
      <c r="AN61" s="23">
        <v>0</v>
      </c>
      <c r="AO61" s="23">
        <v>0</v>
      </c>
      <c r="AP61" s="23">
        <v>0</v>
      </c>
      <c r="AQ61" s="23">
        <v>7.1428571428571423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8">
        <v>23.636363636363637</v>
      </c>
    </row>
    <row r="62" spans="1:49" x14ac:dyDescent="0.25">
      <c r="A62" s="26" t="s">
        <v>23</v>
      </c>
      <c r="B62" s="21" t="s">
        <v>2</v>
      </c>
      <c r="C62" s="22">
        <v>552.5</v>
      </c>
      <c r="D62" s="1">
        <v>1749</v>
      </c>
      <c r="E62" s="23">
        <v>0</v>
      </c>
      <c r="F62" s="23">
        <v>0</v>
      </c>
      <c r="G62" s="23">
        <v>0</v>
      </c>
      <c r="H62" s="23">
        <v>0</v>
      </c>
      <c r="I62" s="23">
        <v>3.225806451612903</v>
      </c>
      <c r="J62" s="23">
        <v>1.6129032258064515</v>
      </c>
      <c r="K62" s="23">
        <v>0</v>
      </c>
      <c r="L62" s="23">
        <v>0</v>
      </c>
      <c r="M62" s="23">
        <v>35.483870967741936</v>
      </c>
      <c r="N62" s="23">
        <v>0</v>
      </c>
      <c r="O62" s="23">
        <v>0</v>
      </c>
      <c r="P62" s="23">
        <v>37.096774193548384</v>
      </c>
      <c r="Q62" s="23">
        <v>0</v>
      </c>
      <c r="R62" s="23">
        <v>0</v>
      </c>
      <c r="S62" s="23">
        <v>1.6129032258064515</v>
      </c>
      <c r="T62" s="23">
        <v>0</v>
      </c>
      <c r="U62" s="23">
        <v>1.6129032258064515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1.6129032258064515</v>
      </c>
      <c r="AK62" s="23">
        <v>0</v>
      </c>
      <c r="AL62" s="23">
        <v>0</v>
      </c>
      <c r="AM62" s="23">
        <v>3.225806451612903</v>
      </c>
      <c r="AN62" s="23">
        <v>0</v>
      </c>
      <c r="AO62" s="23">
        <v>8.064516129032258</v>
      </c>
      <c r="AP62" s="23">
        <v>0</v>
      </c>
      <c r="AQ62" s="23">
        <v>6.4516129032258061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8">
        <v>20.512820512820511</v>
      </c>
    </row>
    <row r="63" spans="1:49" x14ac:dyDescent="0.25">
      <c r="A63" s="12" t="s">
        <v>23</v>
      </c>
      <c r="B63" s="2" t="s">
        <v>3</v>
      </c>
      <c r="C63" s="3">
        <v>561.5</v>
      </c>
      <c r="D63" s="1">
        <v>1772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62.745098039215684</v>
      </c>
      <c r="N63" s="23">
        <v>0</v>
      </c>
      <c r="O63" s="23">
        <v>0</v>
      </c>
      <c r="P63" s="23">
        <v>19.607843137254903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3.9215686274509802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5.8823529411764701</v>
      </c>
      <c r="AN63" s="23">
        <v>1.9607843137254901</v>
      </c>
      <c r="AO63" s="23">
        <v>3.9215686274509802</v>
      </c>
      <c r="AP63" s="23">
        <v>0</v>
      </c>
      <c r="AQ63" s="23">
        <v>1.9607843137254901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8">
        <v>0</v>
      </c>
    </row>
    <row r="64" spans="1:49" x14ac:dyDescent="0.25">
      <c r="A64" s="26" t="s">
        <v>23</v>
      </c>
      <c r="B64" s="21" t="s">
        <v>5</v>
      </c>
      <c r="C64" s="22">
        <f t="shared" si="0"/>
        <v>571.5</v>
      </c>
      <c r="D64" s="1">
        <v>1797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1.1904761904761905</v>
      </c>
      <c r="K64" s="23">
        <v>0</v>
      </c>
      <c r="L64" s="23">
        <v>0</v>
      </c>
      <c r="M64" s="23">
        <v>79.761904761904773</v>
      </c>
      <c r="N64" s="23">
        <v>0</v>
      </c>
      <c r="O64" s="23">
        <v>0</v>
      </c>
      <c r="P64" s="23">
        <v>10.714285714285714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3.5714285714285712</v>
      </c>
      <c r="AN64" s="23">
        <v>1.1904761904761905</v>
      </c>
      <c r="AO64" s="23">
        <v>3.5714285714285712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8">
        <v>0</v>
      </c>
    </row>
    <row r="65" spans="1:49" x14ac:dyDescent="0.25">
      <c r="A65" s="12" t="s">
        <v>23</v>
      </c>
      <c r="B65" s="2" t="s">
        <v>7</v>
      </c>
      <c r="C65" s="3">
        <f t="shared" si="0"/>
        <v>581.5</v>
      </c>
      <c r="D65" s="1">
        <v>1824</v>
      </c>
      <c r="E65" s="23">
        <v>0</v>
      </c>
      <c r="F65" s="23">
        <v>0</v>
      </c>
      <c r="G65" s="23">
        <v>0</v>
      </c>
      <c r="H65" s="23">
        <v>2</v>
      </c>
      <c r="I65" s="23">
        <v>2</v>
      </c>
      <c r="J65" s="23">
        <v>0</v>
      </c>
      <c r="K65" s="23">
        <v>0</v>
      </c>
      <c r="L65" s="23">
        <v>0</v>
      </c>
      <c r="M65" s="23">
        <v>52</v>
      </c>
      <c r="N65" s="23">
        <v>0</v>
      </c>
      <c r="O65" s="23">
        <v>0</v>
      </c>
      <c r="P65" s="23">
        <v>32</v>
      </c>
      <c r="Q65" s="23">
        <v>0</v>
      </c>
      <c r="R65" s="23">
        <v>0</v>
      </c>
      <c r="S65" s="23">
        <v>0</v>
      </c>
      <c r="T65" s="23">
        <v>2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2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2</v>
      </c>
      <c r="AN65" s="23">
        <v>0</v>
      </c>
      <c r="AO65" s="23">
        <v>2</v>
      </c>
      <c r="AP65" s="23">
        <v>0</v>
      </c>
      <c r="AQ65" s="23">
        <v>0</v>
      </c>
      <c r="AR65" s="23">
        <v>0</v>
      </c>
      <c r="AS65" s="23">
        <v>4</v>
      </c>
      <c r="AT65" s="23">
        <v>0</v>
      </c>
      <c r="AU65" s="23">
        <v>0</v>
      </c>
      <c r="AV65" s="23">
        <v>0</v>
      </c>
      <c r="AW65" s="28">
        <v>7.4074074074074066</v>
      </c>
    </row>
    <row r="66" spans="1:49" x14ac:dyDescent="0.25">
      <c r="A66" s="26" t="s">
        <v>23</v>
      </c>
      <c r="B66" s="20" t="s">
        <v>10</v>
      </c>
      <c r="C66" s="22">
        <f t="shared" si="0"/>
        <v>591.5</v>
      </c>
      <c r="D66" s="1">
        <v>1851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79.393939393939391</v>
      </c>
      <c r="N66" s="23">
        <v>0</v>
      </c>
      <c r="O66" s="23">
        <v>0</v>
      </c>
      <c r="P66" s="23">
        <v>8.4848484848484862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1.8181818181818181</v>
      </c>
      <c r="AD66" s="23">
        <v>0</v>
      </c>
      <c r="AE66" s="23">
        <v>0.60606060606060608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1.8181818181818181</v>
      </c>
      <c r="AN66" s="23">
        <v>0</v>
      </c>
      <c r="AO66" s="23">
        <v>3.6363636363636362</v>
      </c>
      <c r="AP66" s="23">
        <v>0</v>
      </c>
      <c r="AQ66" s="23">
        <v>3.6363636363636362</v>
      </c>
      <c r="AR66" s="23">
        <v>0</v>
      </c>
      <c r="AS66" s="23">
        <v>0.60606060606060608</v>
      </c>
      <c r="AT66" s="23">
        <v>0</v>
      </c>
      <c r="AU66" s="23">
        <v>0</v>
      </c>
      <c r="AV66" s="23">
        <v>0</v>
      </c>
      <c r="AW66" s="28">
        <v>1.1976047904191618</v>
      </c>
    </row>
    <row r="67" spans="1:49" x14ac:dyDescent="0.25">
      <c r="A67" s="12" t="s">
        <v>23</v>
      </c>
      <c r="B67" s="2" t="s">
        <v>11</v>
      </c>
      <c r="C67" s="3">
        <f t="shared" si="0"/>
        <v>601.5</v>
      </c>
      <c r="D67" s="1">
        <v>1878</v>
      </c>
      <c r="E67" s="23">
        <v>0</v>
      </c>
      <c r="F67" s="23">
        <v>0.27247956403269752</v>
      </c>
      <c r="G67" s="23">
        <v>0.54495912806539504</v>
      </c>
      <c r="H67" s="23">
        <v>0</v>
      </c>
      <c r="I67" s="23">
        <v>0.81743869209809261</v>
      </c>
      <c r="J67" s="23">
        <v>1.6348773841961852</v>
      </c>
      <c r="K67" s="23">
        <v>0</v>
      </c>
      <c r="L67" s="23">
        <v>0.27247956403269752</v>
      </c>
      <c r="M67" s="23">
        <v>69.754768392370565</v>
      </c>
      <c r="N67" s="23">
        <v>4.6321525885558579</v>
      </c>
      <c r="O67" s="23">
        <v>0</v>
      </c>
      <c r="P67" s="23">
        <v>12.26158038147139</v>
      </c>
      <c r="Q67" s="23">
        <v>0</v>
      </c>
      <c r="R67" s="23">
        <v>0</v>
      </c>
      <c r="S67" s="23">
        <v>0</v>
      </c>
      <c r="T67" s="23">
        <v>0.54495912806539504</v>
      </c>
      <c r="U67" s="23">
        <v>0.81743869209809261</v>
      </c>
      <c r="V67" s="23">
        <v>0.27247956403269752</v>
      </c>
      <c r="W67" s="23">
        <v>0.27247956403269752</v>
      </c>
      <c r="X67" s="23">
        <v>0</v>
      </c>
      <c r="Y67" s="23">
        <v>0</v>
      </c>
      <c r="Z67" s="23">
        <v>0.54495912806539504</v>
      </c>
      <c r="AA67" s="23">
        <v>0.27247956403269752</v>
      </c>
      <c r="AB67" s="23">
        <v>0</v>
      </c>
      <c r="AC67" s="23">
        <v>0</v>
      </c>
      <c r="AD67" s="23">
        <v>0</v>
      </c>
      <c r="AE67" s="23">
        <v>2.7247956403269753</v>
      </c>
      <c r="AF67" s="23">
        <v>0</v>
      </c>
      <c r="AG67" s="23">
        <v>0</v>
      </c>
      <c r="AH67" s="23">
        <v>0</v>
      </c>
      <c r="AI67" s="23">
        <v>0</v>
      </c>
      <c r="AJ67" s="23">
        <v>0.27247956403269752</v>
      </c>
      <c r="AK67" s="23">
        <v>0</v>
      </c>
      <c r="AL67" s="23">
        <v>0</v>
      </c>
      <c r="AM67" s="23">
        <v>0.54495912806539504</v>
      </c>
      <c r="AN67" s="23">
        <v>0</v>
      </c>
      <c r="AO67" s="23">
        <v>1.0899182561307901</v>
      </c>
      <c r="AP67" s="23">
        <v>0</v>
      </c>
      <c r="AQ67" s="23">
        <v>2.4523160762942782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8">
        <v>8.7064676616915424</v>
      </c>
    </row>
    <row r="68" spans="1:49" x14ac:dyDescent="0.25">
      <c r="A68" s="26" t="s">
        <v>23</v>
      </c>
      <c r="B68" s="21" t="s">
        <v>12</v>
      </c>
      <c r="C68" s="22">
        <f t="shared" si="0"/>
        <v>611.5</v>
      </c>
      <c r="D68" s="1">
        <v>1905</v>
      </c>
      <c r="E68" s="23">
        <v>1.0050251256281406</v>
      </c>
      <c r="F68" s="23">
        <v>0.50251256281407031</v>
      </c>
      <c r="G68" s="23">
        <v>0</v>
      </c>
      <c r="H68" s="23">
        <v>0.50251256281407031</v>
      </c>
      <c r="I68" s="23">
        <v>0</v>
      </c>
      <c r="J68" s="23">
        <v>0</v>
      </c>
      <c r="K68" s="23">
        <v>0</v>
      </c>
      <c r="L68" s="23">
        <v>0</v>
      </c>
      <c r="M68" s="23">
        <v>76.884422110552762</v>
      </c>
      <c r="N68" s="23">
        <v>2.0100502512562812</v>
      </c>
      <c r="O68" s="23">
        <v>0</v>
      </c>
      <c r="P68" s="23">
        <v>10.050251256281408</v>
      </c>
      <c r="Q68" s="23">
        <v>0</v>
      </c>
      <c r="R68" s="23">
        <v>0.50251256281407031</v>
      </c>
      <c r="S68" s="23">
        <v>0</v>
      </c>
      <c r="T68" s="23">
        <v>1.5075376884422109</v>
      </c>
      <c r="U68" s="23">
        <v>0.50251256281407031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1.5075376884422109</v>
      </c>
      <c r="AD68" s="23">
        <v>0.50251256281407031</v>
      </c>
      <c r="AE68" s="23">
        <v>2.0100502512562812</v>
      </c>
      <c r="AF68" s="23">
        <v>0</v>
      </c>
      <c r="AG68" s="23">
        <v>0</v>
      </c>
      <c r="AH68" s="23">
        <v>0</v>
      </c>
      <c r="AI68" s="23">
        <v>0</v>
      </c>
      <c r="AJ68" s="23">
        <v>0.50251256281407031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2.0100502512562812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8">
        <v>2.4509803921568629</v>
      </c>
    </row>
    <row r="69" spans="1:49" x14ac:dyDescent="0.25">
      <c r="A69" s="12" t="s">
        <v>23</v>
      </c>
      <c r="B69" s="2" t="s">
        <v>14</v>
      </c>
      <c r="C69" s="3">
        <f t="shared" si="0"/>
        <v>621.5</v>
      </c>
      <c r="D69" s="1">
        <v>1932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45.454545454545453</v>
      </c>
      <c r="N69" s="23">
        <v>0</v>
      </c>
      <c r="O69" s="23">
        <v>0</v>
      </c>
      <c r="P69" s="23">
        <v>9.0909090909090917</v>
      </c>
      <c r="Q69" s="23">
        <v>3.0303030303030303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3.0303030303030303</v>
      </c>
      <c r="AB69" s="23">
        <v>0</v>
      </c>
      <c r="AC69" s="23">
        <v>6.0606060606060606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3.0303030303030303</v>
      </c>
      <c r="AO69" s="23">
        <v>18.181818181818183</v>
      </c>
      <c r="AP69" s="23">
        <v>0</v>
      </c>
      <c r="AQ69" s="23">
        <v>12.121212121212121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8">
        <v>10.810810810810811</v>
      </c>
    </row>
    <row r="70" spans="1:49" x14ac:dyDescent="0.25">
      <c r="A70" s="26" t="s">
        <v>23</v>
      </c>
      <c r="B70" s="21" t="s">
        <v>15</v>
      </c>
      <c r="C70" s="22">
        <f t="shared" si="0"/>
        <v>631.5</v>
      </c>
      <c r="D70" s="1">
        <v>1960</v>
      </c>
      <c r="E70" s="23">
        <v>0</v>
      </c>
      <c r="F70" s="23">
        <v>0</v>
      </c>
      <c r="G70" s="23">
        <v>0</v>
      </c>
      <c r="H70" s="23">
        <v>0</v>
      </c>
      <c r="I70" s="23">
        <v>0.86505190311418689</v>
      </c>
      <c r="J70" s="23">
        <v>0</v>
      </c>
      <c r="K70" s="23">
        <v>0.17301038062283738</v>
      </c>
      <c r="L70" s="23">
        <v>0</v>
      </c>
      <c r="M70" s="23">
        <v>91.349480968858131</v>
      </c>
      <c r="N70" s="23">
        <v>0.17301038062283738</v>
      </c>
      <c r="O70" s="23">
        <v>0</v>
      </c>
      <c r="P70" s="23">
        <v>0.86505190311418689</v>
      </c>
      <c r="Q70" s="23">
        <v>0</v>
      </c>
      <c r="R70" s="23">
        <v>0</v>
      </c>
      <c r="S70" s="23">
        <v>0</v>
      </c>
      <c r="T70" s="23">
        <v>0.17301038062283738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0.69204152249134954</v>
      </c>
      <c r="AD70" s="23">
        <v>0</v>
      </c>
      <c r="AE70" s="23">
        <v>0.86505190311418689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0.34602076124567477</v>
      </c>
      <c r="AN70" s="23">
        <v>0</v>
      </c>
      <c r="AO70" s="23">
        <v>1.5570934256055362</v>
      </c>
      <c r="AP70" s="23">
        <v>0.69204152249134954</v>
      </c>
      <c r="AQ70" s="23">
        <v>2.2491349480968861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8">
        <v>4.1459369817578775</v>
      </c>
    </row>
    <row r="71" spans="1:49" x14ac:dyDescent="0.25">
      <c r="A71" s="12" t="s">
        <v>23</v>
      </c>
      <c r="B71" s="2" t="s">
        <v>18</v>
      </c>
      <c r="C71" s="3">
        <f t="shared" si="0"/>
        <v>641.5</v>
      </c>
      <c r="D71" s="1">
        <v>1987</v>
      </c>
      <c r="E71" s="23">
        <v>0</v>
      </c>
      <c r="F71" s="23">
        <v>0.60422960725075525</v>
      </c>
      <c r="G71" s="23">
        <v>0</v>
      </c>
      <c r="H71" s="23">
        <v>0</v>
      </c>
      <c r="I71" s="23">
        <v>0.30211480362537763</v>
      </c>
      <c r="J71" s="23">
        <v>2.1148036253776437</v>
      </c>
      <c r="K71" s="23">
        <v>0.30211480362537763</v>
      </c>
      <c r="L71" s="23">
        <v>0</v>
      </c>
      <c r="M71" s="23">
        <v>73.413897280966765</v>
      </c>
      <c r="N71" s="23">
        <v>0</v>
      </c>
      <c r="O71" s="23">
        <v>0</v>
      </c>
      <c r="P71" s="23">
        <v>6.0422960725075532</v>
      </c>
      <c r="Q71" s="23">
        <v>0</v>
      </c>
      <c r="R71" s="23">
        <v>0.30211480362537763</v>
      </c>
      <c r="S71" s="23">
        <v>0</v>
      </c>
      <c r="T71" s="23">
        <v>1.8126888217522661</v>
      </c>
      <c r="U71" s="23">
        <v>1.8126888217522661</v>
      </c>
      <c r="V71" s="23">
        <v>0.90634441087613304</v>
      </c>
      <c r="W71" s="23">
        <v>0</v>
      </c>
      <c r="X71" s="23">
        <v>0</v>
      </c>
      <c r="Y71" s="23">
        <v>0</v>
      </c>
      <c r="Z71" s="23">
        <v>0.30211480362537763</v>
      </c>
      <c r="AA71" s="23">
        <v>0</v>
      </c>
      <c r="AB71" s="23">
        <v>0</v>
      </c>
      <c r="AC71" s="23">
        <v>3.3232628398791544</v>
      </c>
      <c r="AD71" s="23">
        <v>0</v>
      </c>
      <c r="AE71" s="23">
        <v>1.8126888217522661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1.2084592145015105</v>
      </c>
      <c r="AN71" s="23">
        <v>0.90634441087613304</v>
      </c>
      <c r="AO71" s="23">
        <v>1.5105740181268883</v>
      </c>
      <c r="AP71" s="23">
        <v>0</v>
      </c>
      <c r="AQ71" s="23">
        <v>3.0211480362537766</v>
      </c>
      <c r="AR71" s="23">
        <v>0</v>
      </c>
      <c r="AS71" s="23">
        <v>0</v>
      </c>
      <c r="AT71" s="23">
        <v>0</v>
      </c>
      <c r="AU71" s="23">
        <v>0</v>
      </c>
      <c r="AV71" s="23">
        <v>0.30211480362537763</v>
      </c>
      <c r="AW71" s="28">
        <v>9.5628415300546443</v>
      </c>
    </row>
    <row r="72" spans="1:49" x14ac:dyDescent="0.25">
      <c r="A72" s="29" t="s">
        <v>23</v>
      </c>
      <c r="B72" s="30" t="s">
        <v>24</v>
      </c>
      <c r="C72" s="31">
        <v>650.5</v>
      </c>
      <c r="D72" s="1">
        <v>2012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25.098039215686274</v>
      </c>
      <c r="N72" s="32">
        <v>0</v>
      </c>
      <c r="O72" s="32">
        <v>0</v>
      </c>
      <c r="P72" s="32">
        <v>0.35701785089254456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0.71824876196153919</v>
      </c>
      <c r="AF72" s="32">
        <v>0</v>
      </c>
      <c r="AG72" s="32">
        <v>0</v>
      </c>
      <c r="AH72" s="32"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1.4860314575725218</v>
      </c>
      <c r="AN72" s="32">
        <v>0</v>
      </c>
      <c r="AO72" s="32">
        <v>1.8575393219656522</v>
      </c>
      <c r="AP72" s="32">
        <v>0</v>
      </c>
      <c r="AQ72" s="32">
        <v>0.3694681329035045</v>
      </c>
      <c r="AR72" s="32">
        <v>0</v>
      </c>
      <c r="AS72" s="32">
        <v>0</v>
      </c>
      <c r="AT72" s="32">
        <v>0</v>
      </c>
      <c r="AU72" s="32">
        <v>0</v>
      </c>
      <c r="AV72" s="32">
        <v>0</v>
      </c>
      <c r="AW72" s="33">
        <v>7.2289156626506017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1C60-29AB-4E4E-9C9B-2D3624CB6B46}">
  <dimension ref="A1:AW72"/>
  <sheetViews>
    <sheetView zoomScale="86" zoomScaleNormal="86" workbookViewId="0">
      <selection activeCell="I7" sqref="I7"/>
    </sheetView>
  </sheetViews>
  <sheetFormatPr defaultRowHeight="15" x14ac:dyDescent="0.25"/>
  <cols>
    <col min="1" max="1" width="9.140625" style="43" bestFit="1" customWidth="1"/>
    <col min="2" max="49" width="9.5703125" style="43" bestFit="1" customWidth="1"/>
    <col min="50" max="16384" width="9.140625" style="43"/>
  </cols>
  <sheetData>
    <row r="1" spans="1:49" ht="154.5" x14ac:dyDescent="0.25">
      <c r="A1" s="39" t="s">
        <v>0</v>
      </c>
      <c r="B1" s="40" t="s">
        <v>25</v>
      </c>
      <c r="C1" s="40" t="s">
        <v>26</v>
      </c>
      <c r="D1" s="40" t="s">
        <v>72</v>
      </c>
      <c r="E1" s="41" t="s">
        <v>27</v>
      </c>
      <c r="F1" s="41" t="s">
        <v>28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33</v>
      </c>
      <c r="L1" s="41" t="s">
        <v>34</v>
      </c>
      <c r="M1" s="41" t="s">
        <v>35</v>
      </c>
      <c r="N1" s="41" t="s">
        <v>36</v>
      </c>
      <c r="O1" s="41" t="s">
        <v>37</v>
      </c>
      <c r="P1" s="41" t="s">
        <v>38</v>
      </c>
      <c r="Q1" s="41" t="s">
        <v>39</v>
      </c>
      <c r="R1" s="41" t="s">
        <v>40</v>
      </c>
      <c r="S1" s="41" t="s">
        <v>41</v>
      </c>
      <c r="T1" s="41" t="s">
        <v>42</v>
      </c>
      <c r="U1" s="41" t="s">
        <v>43</v>
      </c>
      <c r="V1" s="41" t="s">
        <v>44</v>
      </c>
      <c r="W1" s="41" t="s">
        <v>45</v>
      </c>
      <c r="X1" s="41" t="s">
        <v>46</v>
      </c>
      <c r="Y1" s="41" t="s">
        <v>47</v>
      </c>
      <c r="Z1" s="41" t="s">
        <v>48</v>
      </c>
      <c r="AA1" s="41" t="s">
        <v>49</v>
      </c>
      <c r="AB1" s="42" t="s">
        <v>50</v>
      </c>
      <c r="AC1" s="41" t="s">
        <v>51</v>
      </c>
      <c r="AD1" s="41" t="s">
        <v>52</v>
      </c>
      <c r="AE1" s="41" t="s">
        <v>53</v>
      </c>
      <c r="AF1" s="41" t="s">
        <v>54</v>
      </c>
      <c r="AG1" s="41" t="s">
        <v>55</v>
      </c>
      <c r="AH1" s="41" t="s">
        <v>56</v>
      </c>
      <c r="AI1" s="41" t="s">
        <v>57</v>
      </c>
      <c r="AJ1" s="41" t="s">
        <v>58</v>
      </c>
      <c r="AK1" s="41" t="s">
        <v>59</v>
      </c>
      <c r="AL1" s="41" t="s">
        <v>60</v>
      </c>
      <c r="AM1" s="41" t="s">
        <v>61</v>
      </c>
      <c r="AN1" s="41" t="s">
        <v>62</v>
      </c>
      <c r="AO1" s="41" t="s">
        <v>63</v>
      </c>
      <c r="AP1" s="41" t="s">
        <v>64</v>
      </c>
      <c r="AQ1" s="41" t="s">
        <v>65</v>
      </c>
      <c r="AR1" s="41" t="s">
        <v>66</v>
      </c>
      <c r="AS1" s="41" t="s">
        <v>67</v>
      </c>
      <c r="AT1" s="41" t="s">
        <v>68</v>
      </c>
      <c r="AU1" s="41" t="s">
        <v>69</v>
      </c>
      <c r="AV1" s="41" t="s">
        <v>70</v>
      </c>
      <c r="AW1" s="41" t="s">
        <v>71</v>
      </c>
    </row>
    <row r="2" spans="1:49" x14ac:dyDescent="0.25">
      <c r="A2" s="38" t="s">
        <v>1</v>
      </c>
      <c r="B2" s="38" t="s">
        <v>2</v>
      </c>
      <c r="C2" s="45">
        <v>1.5</v>
      </c>
      <c r="D2" s="44">
        <v>-66</v>
      </c>
      <c r="E2" s="37">
        <v>0</v>
      </c>
      <c r="F2" s="37">
        <v>0</v>
      </c>
      <c r="G2" s="37">
        <v>0</v>
      </c>
      <c r="H2" s="37">
        <v>0</v>
      </c>
      <c r="I2" s="37">
        <v>0</v>
      </c>
      <c r="J2" s="37">
        <v>0</v>
      </c>
      <c r="K2" s="37">
        <v>0</v>
      </c>
      <c r="L2" s="37">
        <v>0</v>
      </c>
      <c r="M2" s="37">
        <v>0</v>
      </c>
      <c r="N2" s="37">
        <v>0</v>
      </c>
      <c r="O2" s="37">
        <v>0</v>
      </c>
      <c r="P2" s="37">
        <v>0</v>
      </c>
      <c r="Q2" s="37">
        <v>0</v>
      </c>
      <c r="R2" s="37">
        <v>0</v>
      </c>
      <c r="S2" s="37">
        <v>0</v>
      </c>
      <c r="T2" s="37">
        <v>0</v>
      </c>
      <c r="U2" s="37">
        <v>0</v>
      </c>
      <c r="V2" s="37">
        <v>0</v>
      </c>
      <c r="W2" s="37">
        <v>0</v>
      </c>
      <c r="X2" s="37">
        <v>0</v>
      </c>
      <c r="Y2" s="37">
        <v>0</v>
      </c>
      <c r="Z2" s="37">
        <v>0</v>
      </c>
      <c r="AA2" s="37">
        <v>0</v>
      </c>
      <c r="AB2" s="37">
        <v>0</v>
      </c>
      <c r="AC2" s="37">
        <v>0</v>
      </c>
      <c r="AD2" s="37">
        <v>0</v>
      </c>
      <c r="AE2" s="37">
        <v>0</v>
      </c>
      <c r="AF2" s="37">
        <v>0</v>
      </c>
      <c r="AG2" s="37">
        <v>0</v>
      </c>
      <c r="AH2" s="37">
        <v>0</v>
      </c>
      <c r="AI2" s="37">
        <v>0</v>
      </c>
      <c r="AJ2" s="37">
        <v>0</v>
      </c>
      <c r="AK2" s="37">
        <v>0</v>
      </c>
      <c r="AL2" s="37">
        <v>0</v>
      </c>
      <c r="AM2" s="37">
        <v>0</v>
      </c>
      <c r="AN2" s="37">
        <v>0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</row>
    <row r="3" spans="1:49" x14ac:dyDescent="0.25">
      <c r="A3" s="23" t="s">
        <v>1</v>
      </c>
      <c r="B3" s="23" t="s">
        <v>3</v>
      </c>
      <c r="C3" s="46">
        <f>C2+9</f>
        <v>10.5</v>
      </c>
      <c r="D3" s="44">
        <v>-26</v>
      </c>
      <c r="E3" s="37">
        <v>0</v>
      </c>
      <c r="F3" s="37">
        <v>0</v>
      </c>
      <c r="G3" s="37">
        <v>0</v>
      </c>
      <c r="H3" s="37">
        <v>0</v>
      </c>
      <c r="I3" s="37">
        <v>0</v>
      </c>
      <c r="J3" s="37">
        <v>0</v>
      </c>
      <c r="K3" s="37">
        <v>0</v>
      </c>
      <c r="L3" s="37">
        <v>0</v>
      </c>
      <c r="M3" s="37">
        <v>4.6294162855568761E-2</v>
      </c>
      <c r="N3" s="37">
        <v>0</v>
      </c>
      <c r="O3" s="37">
        <v>0</v>
      </c>
      <c r="P3" s="37">
        <v>0</v>
      </c>
      <c r="Q3" s="37">
        <v>0</v>
      </c>
      <c r="R3" s="37">
        <v>0</v>
      </c>
      <c r="S3" s="37">
        <v>0</v>
      </c>
      <c r="T3" s="37">
        <v>0</v>
      </c>
      <c r="U3" s="37">
        <v>0</v>
      </c>
      <c r="V3" s="37">
        <v>0</v>
      </c>
      <c r="W3" s="37">
        <v>0</v>
      </c>
      <c r="X3" s="37">
        <v>0</v>
      </c>
      <c r="Y3" s="37">
        <v>0</v>
      </c>
      <c r="Z3" s="37">
        <v>0</v>
      </c>
      <c r="AA3" s="37">
        <v>0</v>
      </c>
      <c r="AB3" s="37">
        <v>0</v>
      </c>
      <c r="AC3" s="37">
        <v>0</v>
      </c>
      <c r="AD3" s="37">
        <v>0</v>
      </c>
      <c r="AE3" s="37">
        <v>0</v>
      </c>
      <c r="AF3" s="37">
        <v>0</v>
      </c>
      <c r="AG3" s="37">
        <v>0</v>
      </c>
      <c r="AH3" s="37">
        <v>0</v>
      </c>
      <c r="AI3" s="37">
        <v>0</v>
      </c>
      <c r="AJ3" s="37">
        <v>0</v>
      </c>
      <c r="AK3" s="37">
        <v>0</v>
      </c>
      <c r="AL3" s="37">
        <v>0</v>
      </c>
      <c r="AM3" s="37">
        <v>0</v>
      </c>
      <c r="AN3" s="37">
        <v>0</v>
      </c>
      <c r="AO3" s="37">
        <v>4.6294162855568761E-2</v>
      </c>
      <c r="AP3" s="37">
        <v>0</v>
      </c>
      <c r="AQ3" s="37">
        <v>4.6294162855568761E-2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4.6294162855568761E-2</v>
      </c>
    </row>
    <row r="4" spans="1:49" x14ac:dyDescent="0.25">
      <c r="A4" s="38" t="s">
        <v>1</v>
      </c>
      <c r="B4" s="38" t="s">
        <v>4</v>
      </c>
      <c r="C4" s="45">
        <v>15.5</v>
      </c>
      <c r="D4" s="44">
        <v>50</v>
      </c>
      <c r="E4" s="37">
        <v>0</v>
      </c>
      <c r="F4" s="37">
        <v>0</v>
      </c>
      <c r="G4" s="37">
        <v>0</v>
      </c>
      <c r="H4" s="37">
        <v>0</v>
      </c>
      <c r="I4" s="37">
        <v>0</v>
      </c>
      <c r="J4" s="37">
        <v>0</v>
      </c>
      <c r="K4" s="37">
        <v>0</v>
      </c>
      <c r="L4" s="37">
        <v>0</v>
      </c>
      <c r="M4" s="37">
        <v>0.18982638805970148</v>
      </c>
      <c r="N4" s="37">
        <v>0</v>
      </c>
      <c r="O4" s="37">
        <v>0</v>
      </c>
      <c r="P4" s="37">
        <v>7.3010149253731329E-3</v>
      </c>
      <c r="Q4" s="37">
        <v>0</v>
      </c>
      <c r="R4" s="37">
        <v>0</v>
      </c>
      <c r="S4" s="37">
        <v>0</v>
      </c>
      <c r="T4" s="37">
        <v>0</v>
      </c>
      <c r="U4" s="37">
        <v>0</v>
      </c>
      <c r="V4" s="37">
        <v>0</v>
      </c>
      <c r="W4" s="37">
        <v>0</v>
      </c>
      <c r="X4" s="37">
        <v>0</v>
      </c>
      <c r="Y4" s="37">
        <v>0</v>
      </c>
      <c r="Z4" s="37">
        <v>0</v>
      </c>
      <c r="AA4" s="37">
        <v>0</v>
      </c>
      <c r="AB4" s="37">
        <v>0</v>
      </c>
      <c r="AC4" s="37">
        <v>0</v>
      </c>
      <c r="AD4" s="37">
        <v>0</v>
      </c>
      <c r="AE4" s="37">
        <v>7.3010149253731329E-3</v>
      </c>
      <c r="AF4" s="37">
        <v>0</v>
      </c>
      <c r="AG4" s="37">
        <v>0</v>
      </c>
      <c r="AH4" s="37">
        <v>0</v>
      </c>
      <c r="AI4" s="37">
        <v>0</v>
      </c>
      <c r="AJ4" s="37">
        <v>0</v>
      </c>
      <c r="AK4" s="37">
        <v>0</v>
      </c>
      <c r="AL4" s="37">
        <v>0</v>
      </c>
      <c r="AM4" s="37">
        <v>1.4602029850746266E-2</v>
      </c>
      <c r="AN4" s="37">
        <v>0</v>
      </c>
      <c r="AO4" s="37">
        <v>2.1903044776119401E-2</v>
      </c>
      <c r="AP4" s="37">
        <v>0</v>
      </c>
      <c r="AQ4" s="37">
        <v>5.110710447761193E-2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3.6505074626865669E-2</v>
      </c>
    </row>
    <row r="5" spans="1:49" x14ac:dyDescent="0.25">
      <c r="A5" s="23" t="s">
        <v>1</v>
      </c>
      <c r="B5" s="23" t="s">
        <v>5</v>
      </c>
      <c r="C5" s="46">
        <f>C3+10</f>
        <v>20.5</v>
      </c>
      <c r="D5" s="44">
        <v>145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0.27202218505604819</v>
      </c>
      <c r="N5" s="37">
        <v>0</v>
      </c>
      <c r="O5" s="37">
        <v>0</v>
      </c>
      <c r="P5" s="37">
        <v>3.4002773132006024E-2</v>
      </c>
      <c r="Q5" s="37">
        <v>0</v>
      </c>
      <c r="R5" s="37">
        <v>0</v>
      </c>
      <c r="S5" s="37">
        <v>0</v>
      </c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0</v>
      </c>
      <c r="Z5" s="37">
        <v>0</v>
      </c>
      <c r="AA5" s="37">
        <v>0</v>
      </c>
      <c r="AB5" s="37">
        <v>0</v>
      </c>
      <c r="AC5" s="37">
        <v>0</v>
      </c>
      <c r="AD5" s="37">
        <v>0</v>
      </c>
      <c r="AE5" s="37">
        <v>0</v>
      </c>
      <c r="AF5" s="37">
        <v>0</v>
      </c>
      <c r="AG5" s="37">
        <v>0</v>
      </c>
      <c r="AH5" s="37">
        <v>0</v>
      </c>
      <c r="AI5" s="37">
        <v>0</v>
      </c>
      <c r="AJ5" s="37">
        <v>0</v>
      </c>
      <c r="AK5" s="37">
        <v>0</v>
      </c>
      <c r="AL5" s="37">
        <v>0</v>
      </c>
      <c r="AM5" s="37">
        <v>0</v>
      </c>
      <c r="AN5" s="37">
        <v>0</v>
      </c>
      <c r="AO5" s="37">
        <v>0.10200831939601808</v>
      </c>
      <c r="AP5" s="37">
        <v>0</v>
      </c>
      <c r="AQ5" s="37">
        <v>3.4002773132006024E-2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0</v>
      </c>
    </row>
    <row r="6" spans="1:49" x14ac:dyDescent="0.25">
      <c r="A6" s="38" t="s">
        <v>1</v>
      </c>
      <c r="B6" s="38" t="s">
        <v>6</v>
      </c>
      <c r="C6" s="45">
        <v>25.5</v>
      </c>
      <c r="D6" s="44">
        <v>258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0</v>
      </c>
      <c r="M6" s="37">
        <v>0</v>
      </c>
      <c r="N6" s="37">
        <v>0</v>
      </c>
      <c r="O6" s="37">
        <v>0</v>
      </c>
      <c r="P6" s="37">
        <v>0.15209501187648455</v>
      </c>
      <c r="Q6" s="37">
        <v>0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7">
        <v>0</v>
      </c>
      <c r="AD6" s="37">
        <v>0</v>
      </c>
      <c r="AE6" s="37">
        <v>0</v>
      </c>
      <c r="AF6" s="37">
        <v>0</v>
      </c>
      <c r="AG6" s="37">
        <v>0</v>
      </c>
      <c r="AH6" s="37">
        <v>0</v>
      </c>
      <c r="AI6" s="37">
        <v>0</v>
      </c>
      <c r="AJ6" s="37">
        <v>0</v>
      </c>
      <c r="AK6" s="37">
        <v>0</v>
      </c>
      <c r="AL6" s="37">
        <v>0</v>
      </c>
      <c r="AM6" s="37">
        <v>0</v>
      </c>
      <c r="AN6" s="37">
        <v>0.15209501187648455</v>
      </c>
      <c r="AO6" s="37">
        <v>0.15209501187648455</v>
      </c>
      <c r="AP6" s="37">
        <v>0</v>
      </c>
      <c r="AQ6" s="37">
        <v>0.30419002375296911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0.15209501187648455</v>
      </c>
    </row>
    <row r="7" spans="1:49" x14ac:dyDescent="0.25">
      <c r="A7" s="23" t="s">
        <v>1</v>
      </c>
      <c r="B7" s="23" t="s">
        <v>7</v>
      </c>
      <c r="C7" s="46">
        <f>C5+10</f>
        <v>30.5</v>
      </c>
      <c r="D7" s="44">
        <v>372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4.5949792816324393E-2</v>
      </c>
      <c r="N7" s="37">
        <v>0</v>
      </c>
      <c r="O7" s="37">
        <v>0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7">
        <v>0</v>
      </c>
      <c r="AD7" s="37">
        <v>0</v>
      </c>
      <c r="AE7" s="37">
        <v>0</v>
      </c>
      <c r="AF7" s="37">
        <v>0</v>
      </c>
      <c r="AG7" s="37">
        <v>0</v>
      </c>
      <c r="AH7" s="37">
        <v>0</v>
      </c>
      <c r="AI7" s="37">
        <v>0</v>
      </c>
      <c r="AJ7" s="37">
        <v>0</v>
      </c>
      <c r="AK7" s="37">
        <v>0</v>
      </c>
      <c r="AL7" s="37">
        <v>0</v>
      </c>
      <c r="AM7" s="37">
        <v>0</v>
      </c>
      <c r="AN7" s="37">
        <v>0</v>
      </c>
      <c r="AO7" s="37">
        <v>9.1899585632648786E-2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0</v>
      </c>
    </row>
    <row r="8" spans="1:49" x14ac:dyDescent="0.25">
      <c r="A8" s="38" t="s">
        <v>8</v>
      </c>
      <c r="B8" s="38" t="s">
        <v>9</v>
      </c>
      <c r="C8" s="45">
        <v>35.5</v>
      </c>
      <c r="D8" s="44">
        <v>478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>
        <v>0</v>
      </c>
      <c r="M8" s="37">
        <v>0.21944940452078102</v>
      </c>
      <c r="N8" s="37">
        <v>0</v>
      </c>
      <c r="O8" s="37">
        <v>0</v>
      </c>
      <c r="P8" s="37">
        <v>3.6574900753463507E-2</v>
      </c>
      <c r="Q8" s="37">
        <v>0</v>
      </c>
      <c r="R8" s="37">
        <v>0</v>
      </c>
      <c r="S8" s="37">
        <v>0</v>
      </c>
      <c r="T8" s="37">
        <v>0</v>
      </c>
      <c r="U8" s="37">
        <v>0</v>
      </c>
      <c r="V8" s="37">
        <v>0</v>
      </c>
      <c r="W8" s="37">
        <v>0</v>
      </c>
      <c r="X8" s="37">
        <v>0</v>
      </c>
      <c r="Y8" s="37">
        <v>0</v>
      </c>
      <c r="Z8" s="37">
        <v>0</v>
      </c>
      <c r="AA8" s="37">
        <v>0</v>
      </c>
      <c r="AB8" s="37">
        <v>0</v>
      </c>
      <c r="AC8" s="37">
        <v>0</v>
      </c>
      <c r="AD8" s="37">
        <v>0</v>
      </c>
      <c r="AE8" s="37">
        <v>7.3149801506927015E-2</v>
      </c>
      <c r="AF8" s="37">
        <v>0</v>
      </c>
      <c r="AG8" s="37">
        <v>0</v>
      </c>
      <c r="AH8" s="37">
        <v>0</v>
      </c>
      <c r="AI8" s="37">
        <v>0</v>
      </c>
      <c r="AJ8" s="37">
        <v>0</v>
      </c>
      <c r="AK8" s="37">
        <v>0</v>
      </c>
      <c r="AL8" s="37">
        <v>0</v>
      </c>
      <c r="AM8" s="37">
        <v>5.4862351130195254E-2</v>
      </c>
      <c r="AN8" s="37">
        <v>3.6574900753463507E-2</v>
      </c>
      <c r="AO8" s="37">
        <v>3.6574900753463507E-2</v>
      </c>
      <c r="AP8" s="37">
        <v>0</v>
      </c>
      <c r="AQ8" s="37">
        <v>3.6574900753463507E-2</v>
      </c>
      <c r="AR8" s="37">
        <v>0</v>
      </c>
      <c r="AS8" s="37">
        <v>0</v>
      </c>
      <c r="AT8" s="37">
        <v>0</v>
      </c>
      <c r="AU8" s="37">
        <v>0</v>
      </c>
      <c r="AV8" s="37">
        <v>0</v>
      </c>
      <c r="AW8" s="37">
        <v>1.8287450376731754E-2</v>
      </c>
    </row>
    <row r="9" spans="1:49" x14ac:dyDescent="0.25">
      <c r="A9" s="23" t="s">
        <v>1</v>
      </c>
      <c r="B9" s="23" t="s">
        <v>10</v>
      </c>
      <c r="C9" s="46">
        <f>C7+10</f>
        <v>40.5</v>
      </c>
      <c r="D9" s="44">
        <v>580</v>
      </c>
      <c r="E9" s="37">
        <v>2.2856163030610423E-2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0.27553561656661474</v>
      </c>
      <c r="N9" s="37">
        <v>0</v>
      </c>
      <c r="O9" s="37">
        <v>0</v>
      </c>
      <c r="P9" s="37">
        <v>2.2961301380551229E-2</v>
      </c>
      <c r="Q9" s="37">
        <v>0</v>
      </c>
      <c r="R9" s="37">
        <v>0</v>
      </c>
      <c r="S9" s="37">
        <v>0</v>
      </c>
      <c r="T9" s="37">
        <v>0</v>
      </c>
      <c r="U9" s="37">
        <v>0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7">
        <v>0</v>
      </c>
      <c r="AD9" s="37">
        <v>0</v>
      </c>
      <c r="AE9" s="37">
        <v>4.5922602761102459E-2</v>
      </c>
      <c r="AF9" s="37">
        <v>2.2961301380551229E-2</v>
      </c>
      <c r="AG9" s="37">
        <v>0</v>
      </c>
      <c r="AH9" s="37">
        <v>0</v>
      </c>
      <c r="AI9" s="37">
        <v>0</v>
      </c>
      <c r="AJ9" s="37">
        <v>0</v>
      </c>
      <c r="AK9" s="37">
        <v>0</v>
      </c>
      <c r="AL9" s="37">
        <v>0</v>
      </c>
      <c r="AM9" s="37">
        <v>9.1845205522204917E-2</v>
      </c>
      <c r="AN9" s="37">
        <v>2.2961301380551229E-2</v>
      </c>
      <c r="AO9" s="37">
        <v>9.1845205522204917E-2</v>
      </c>
      <c r="AP9" s="37">
        <v>0</v>
      </c>
      <c r="AQ9" s="37">
        <v>0.11480650690275614</v>
      </c>
      <c r="AR9" s="37">
        <v>0</v>
      </c>
      <c r="AS9" s="37">
        <v>0</v>
      </c>
      <c r="AT9" s="37">
        <v>0</v>
      </c>
      <c r="AU9" s="37">
        <v>0</v>
      </c>
      <c r="AV9" s="37">
        <v>0</v>
      </c>
      <c r="AW9" s="37">
        <v>0.18369041104440983</v>
      </c>
    </row>
    <row r="10" spans="1:49" x14ac:dyDescent="0.25">
      <c r="A10" s="38" t="s">
        <v>1</v>
      </c>
      <c r="B10" s="38" t="s">
        <v>11</v>
      </c>
      <c r="C10" s="45">
        <f>C9+10</f>
        <v>50.5</v>
      </c>
      <c r="D10" s="44">
        <v>679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1.3933987831071788</v>
      </c>
      <c r="N10" s="37">
        <v>0</v>
      </c>
      <c r="O10" s="37">
        <v>0</v>
      </c>
      <c r="P10" s="37">
        <v>8.9896695684334116E-2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>
        <v>0</v>
      </c>
      <c r="AE10" s="37">
        <v>4.4948347842167058E-2</v>
      </c>
      <c r="AF10" s="37">
        <v>0</v>
      </c>
      <c r="AG10" s="37">
        <v>0</v>
      </c>
      <c r="AH10" s="37">
        <v>0</v>
      </c>
      <c r="AI10" s="37">
        <v>0</v>
      </c>
      <c r="AJ10" s="37">
        <v>0</v>
      </c>
      <c r="AK10" s="37">
        <v>0</v>
      </c>
      <c r="AL10" s="37">
        <v>0</v>
      </c>
      <c r="AM10" s="37">
        <v>0.17979339136866823</v>
      </c>
      <c r="AN10" s="37">
        <v>0</v>
      </c>
      <c r="AO10" s="37">
        <v>0.22474173921083532</v>
      </c>
      <c r="AP10" s="37">
        <v>0</v>
      </c>
      <c r="AQ10" s="37">
        <v>0.26969008705300235</v>
      </c>
      <c r="AR10" s="37">
        <v>0</v>
      </c>
      <c r="AS10" s="37">
        <v>0</v>
      </c>
      <c r="AT10" s="37">
        <v>0</v>
      </c>
      <c r="AU10" s="37">
        <v>0</v>
      </c>
      <c r="AV10" s="37">
        <v>0</v>
      </c>
      <c r="AW10" s="37">
        <v>8.9896695684334116E-2</v>
      </c>
    </row>
    <row r="11" spans="1:49" x14ac:dyDescent="0.25">
      <c r="A11" s="23" t="s">
        <v>1</v>
      </c>
      <c r="B11" s="23" t="s">
        <v>12</v>
      </c>
      <c r="C11" s="46">
        <f>C10+10</f>
        <v>60.5</v>
      </c>
      <c r="D11" s="44">
        <v>691</v>
      </c>
      <c r="E11" s="37">
        <v>0.29000907828238198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3.5468980301170165</v>
      </c>
      <c r="N11" s="37">
        <v>0</v>
      </c>
      <c r="O11" s="37">
        <v>0.93339421845184645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>
        <v>0</v>
      </c>
      <c r="AE11" s="37">
        <v>0.18667884369036927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K11" s="37">
        <v>0</v>
      </c>
      <c r="AL11" s="37">
        <v>0</v>
      </c>
      <c r="AM11" s="37">
        <v>0</v>
      </c>
      <c r="AN11" s="37">
        <v>0.18667884369036927</v>
      </c>
      <c r="AO11" s="37">
        <v>0.37335768738073855</v>
      </c>
      <c r="AP11" s="37">
        <v>0</v>
      </c>
      <c r="AQ11" s="37">
        <v>0.37335768738073855</v>
      </c>
      <c r="AR11" s="37">
        <v>0</v>
      </c>
      <c r="AS11" s="37">
        <v>0</v>
      </c>
      <c r="AT11" s="37">
        <v>0</v>
      </c>
      <c r="AU11" s="37">
        <v>0</v>
      </c>
      <c r="AV11" s="37">
        <v>0</v>
      </c>
      <c r="AW11" s="37">
        <v>0</v>
      </c>
    </row>
    <row r="12" spans="1:49" x14ac:dyDescent="0.25">
      <c r="A12" s="38" t="s">
        <v>13</v>
      </c>
      <c r="B12" s="38" t="s">
        <v>2</v>
      </c>
      <c r="C12" s="45">
        <f>65.5</f>
        <v>65.5</v>
      </c>
      <c r="D12" s="44">
        <v>696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0.2752202548060072</v>
      </c>
      <c r="AK12" s="37">
        <v>0</v>
      </c>
      <c r="AL12" s="37">
        <v>0</v>
      </c>
      <c r="AM12" s="37">
        <v>0</v>
      </c>
      <c r="AN12" s="37">
        <v>0.2752202548060072</v>
      </c>
      <c r="AO12" s="37">
        <v>2.4769822932540646</v>
      </c>
      <c r="AP12" s="37">
        <v>0</v>
      </c>
      <c r="AQ12" s="37">
        <v>1.3761012740300358</v>
      </c>
      <c r="AR12" s="37">
        <v>0</v>
      </c>
      <c r="AS12" s="37">
        <v>0</v>
      </c>
      <c r="AT12" s="37">
        <v>0</v>
      </c>
      <c r="AU12" s="37">
        <v>0</v>
      </c>
      <c r="AV12" s="37">
        <v>0</v>
      </c>
      <c r="AW12" s="37">
        <v>0</v>
      </c>
    </row>
    <row r="13" spans="1:49" x14ac:dyDescent="0.25">
      <c r="A13" s="23" t="s">
        <v>13</v>
      </c>
      <c r="B13" s="23" t="s">
        <v>3</v>
      </c>
      <c r="C13" s="46">
        <v>74.5</v>
      </c>
      <c r="D13" s="44">
        <v>708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4.9764072153769696</v>
      </c>
      <c r="N13" s="37">
        <v>0</v>
      </c>
      <c r="O13" s="37">
        <v>0</v>
      </c>
      <c r="P13" s="37">
        <v>0.71091531648242423</v>
      </c>
      <c r="Q13" s="37">
        <v>0</v>
      </c>
      <c r="R13" s="37">
        <v>0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K13" s="37">
        <v>0</v>
      </c>
      <c r="AL13" s="37">
        <v>0</v>
      </c>
      <c r="AM13" s="37">
        <v>0</v>
      </c>
      <c r="AN13" s="37">
        <v>0.35545765824121212</v>
      </c>
      <c r="AO13" s="37">
        <v>1.0663729747236363</v>
      </c>
      <c r="AP13" s="37">
        <v>0</v>
      </c>
      <c r="AQ13" s="37">
        <v>0.71091531648242423</v>
      </c>
      <c r="AR13" s="37">
        <v>0</v>
      </c>
      <c r="AS13" s="37">
        <v>0</v>
      </c>
      <c r="AT13" s="37">
        <v>0</v>
      </c>
      <c r="AU13" s="37">
        <v>0</v>
      </c>
      <c r="AV13" s="37">
        <v>0</v>
      </c>
      <c r="AW13" s="37">
        <v>0</v>
      </c>
    </row>
    <row r="14" spans="1:49" x14ac:dyDescent="0.25">
      <c r="A14" s="38" t="s">
        <v>13</v>
      </c>
      <c r="B14" s="38" t="s">
        <v>5</v>
      </c>
      <c r="C14" s="45">
        <f t="shared" ref="C14:C71" si="0">C13+10</f>
        <v>84.5</v>
      </c>
      <c r="D14" s="44">
        <v>727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>
        <v>0</v>
      </c>
      <c r="AE14" s="37">
        <v>0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K14" s="37">
        <v>0</v>
      </c>
      <c r="AL14" s="37">
        <v>0</v>
      </c>
      <c r="AM14" s="37">
        <v>0</v>
      </c>
      <c r="AN14" s="37">
        <v>0</v>
      </c>
      <c r="AO14" s="37">
        <v>0.57585468719286925</v>
      </c>
      <c r="AP14" s="37">
        <v>0</v>
      </c>
      <c r="AQ14" s="37">
        <v>0</v>
      </c>
      <c r="AR14" s="37">
        <v>0</v>
      </c>
      <c r="AS14" s="37">
        <v>0</v>
      </c>
      <c r="AT14" s="37">
        <v>0</v>
      </c>
      <c r="AU14" s="37">
        <v>0</v>
      </c>
      <c r="AV14" s="37">
        <v>0</v>
      </c>
      <c r="AW14" s="37">
        <v>0</v>
      </c>
    </row>
    <row r="15" spans="1:49" x14ac:dyDescent="0.25">
      <c r="A15" s="23" t="s">
        <v>13</v>
      </c>
      <c r="B15" s="23" t="s">
        <v>7</v>
      </c>
      <c r="C15" s="46">
        <f t="shared" si="0"/>
        <v>94.5</v>
      </c>
      <c r="D15" s="44">
        <v>748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>
        <v>0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37">
        <v>0</v>
      </c>
      <c r="AM15" s="37">
        <v>0.26025428075043883</v>
      </c>
      <c r="AN15" s="37">
        <v>0</v>
      </c>
      <c r="AO15" s="37">
        <v>0.78076284225131665</v>
      </c>
      <c r="AP15" s="37">
        <v>0.26025428075043883</v>
      </c>
      <c r="AQ15" s="37">
        <v>0.78076284225131665</v>
      </c>
      <c r="AR15" s="37">
        <v>0</v>
      </c>
      <c r="AS15" s="37">
        <v>0.52050856150087765</v>
      </c>
      <c r="AT15" s="37">
        <v>0</v>
      </c>
      <c r="AU15" s="37">
        <v>0</v>
      </c>
      <c r="AV15" s="37">
        <v>0</v>
      </c>
      <c r="AW15" s="37">
        <v>0</v>
      </c>
    </row>
    <row r="16" spans="1:49" x14ac:dyDescent="0.25">
      <c r="A16" s="38" t="s">
        <v>13</v>
      </c>
      <c r="B16" s="38" t="s">
        <v>10</v>
      </c>
      <c r="C16" s="45">
        <f t="shared" si="0"/>
        <v>104.5</v>
      </c>
      <c r="D16" s="44">
        <v>770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0</v>
      </c>
      <c r="AN16" s="37">
        <v>0</v>
      </c>
      <c r="AO16" s="37">
        <v>3.3991511163829098</v>
      </c>
      <c r="AP16" s="37">
        <v>0</v>
      </c>
      <c r="AQ16" s="37">
        <v>2.2661007442552732</v>
      </c>
      <c r="AR16" s="37">
        <v>0</v>
      </c>
      <c r="AS16" s="37">
        <v>1.6995755581914549</v>
      </c>
      <c r="AT16" s="37">
        <v>0</v>
      </c>
      <c r="AU16" s="37">
        <v>0</v>
      </c>
      <c r="AV16" s="37">
        <v>0</v>
      </c>
      <c r="AW16" s="37">
        <v>0</v>
      </c>
    </row>
    <row r="17" spans="1:49" x14ac:dyDescent="0.25">
      <c r="A17" s="23" t="s">
        <v>13</v>
      </c>
      <c r="B17" s="23" t="s">
        <v>11</v>
      </c>
      <c r="C17" s="46">
        <f t="shared" si="0"/>
        <v>114.5</v>
      </c>
      <c r="D17" s="44">
        <v>793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7">
        <v>0</v>
      </c>
      <c r="P17" s="37">
        <v>0</v>
      </c>
      <c r="Q17" s="37">
        <v>0</v>
      </c>
      <c r="R17" s="37">
        <v>0</v>
      </c>
      <c r="S17" s="37">
        <v>0</v>
      </c>
      <c r="T17" s="37">
        <v>0</v>
      </c>
      <c r="U17" s="37">
        <v>0</v>
      </c>
      <c r="V17" s="37">
        <v>0</v>
      </c>
      <c r="W17" s="37">
        <v>0</v>
      </c>
      <c r="X17" s="37">
        <v>0</v>
      </c>
      <c r="Y17" s="37">
        <v>0</v>
      </c>
      <c r="Z17" s="37">
        <v>0</v>
      </c>
      <c r="AA17" s="37">
        <v>0</v>
      </c>
      <c r="AB17" s="37">
        <v>0</v>
      </c>
      <c r="AC17" s="37">
        <v>0</v>
      </c>
      <c r="AD17" s="37">
        <v>0</v>
      </c>
      <c r="AE17" s="37">
        <v>0</v>
      </c>
      <c r="AF17" s="37">
        <v>0</v>
      </c>
      <c r="AG17" s="37">
        <v>0</v>
      </c>
      <c r="AH17" s="37">
        <v>0</v>
      </c>
      <c r="AI17" s="37">
        <v>0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0.86134316427866153</v>
      </c>
      <c r="AP17" s="37">
        <v>0</v>
      </c>
      <c r="AQ17" s="37">
        <v>0.28711438809288714</v>
      </c>
      <c r="AR17" s="37">
        <v>0</v>
      </c>
      <c r="AS17" s="37">
        <v>0</v>
      </c>
      <c r="AT17" s="37">
        <v>0</v>
      </c>
      <c r="AU17" s="37">
        <v>0</v>
      </c>
      <c r="AV17" s="37">
        <v>0</v>
      </c>
      <c r="AW17" s="37">
        <v>0</v>
      </c>
    </row>
    <row r="18" spans="1:49" x14ac:dyDescent="0.25">
      <c r="A18" s="38" t="s">
        <v>13</v>
      </c>
      <c r="B18" s="38" t="s">
        <v>12</v>
      </c>
      <c r="C18" s="45">
        <f t="shared" si="0"/>
        <v>124.5</v>
      </c>
      <c r="D18" s="44">
        <v>816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0</v>
      </c>
      <c r="AD18" s="37">
        <v>0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7">
        <v>0</v>
      </c>
      <c r="AL18" s="37">
        <v>0</v>
      </c>
      <c r="AM18" s="37">
        <v>0</v>
      </c>
      <c r="AN18" s="37">
        <v>0</v>
      </c>
      <c r="AO18" s="37">
        <v>0.59770746807894126</v>
      </c>
      <c r="AP18" s="37">
        <v>0</v>
      </c>
      <c r="AQ18" s="37">
        <v>0.89656120211841195</v>
      </c>
      <c r="AR18" s="37">
        <v>0</v>
      </c>
      <c r="AS18" s="37">
        <v>0</v>
      </c>
      <c r="AT18" s="37">
        <v>0</v>
      </c>
      <c r="AU18" s="37">
        <v>0</v>
      </c>
      <c r="AV18" s="37">
        <v>0</v>
      </c>
      <c r="AW18" s="37">
        <v>0</v>
      </c>
    </row>
    <row r="19" spans="1:49" x14ac:dyDescent="0.25">
      <c r="A19" s="23" t="s">
        <v>13</v>
      </c>
      <c r="B19" s="23" t="s">
        <v>14</v>
      </c>
      <c r="C19" s="46">
        <f t="shared" si="0"/>
        <v>134.5</v>
      </c>
      <c r="D19" s="44">
        <v>838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7">
        <v>0</v>
      </c>
      <c r="AO19" s="37">
        <v>1.1876333562174801</v>
      </c>
      <c r="AP19" s="37">
        <v>0</v>
      </c>
      <c r="AQ19" s="37">
        <v>0</v>
      </c>
      <c r="AR19" s="37">
        <v>0</v>
      </c>
      <c r="AS19" s="37">
        <v>0</v>
      </c>
      <c r="AT19" s="37">
        <v>0</v>
      </c>
      <c r="AU19" s="37">
        <v>0</v>
      </c>
      <c r="AV19" s="37">
        <v>0</v>
      </c>
      <c r="AW19" s="37">
        <v>0</v>
      </c>
    </row>
    <row r="20" spans="1:49" x14ac:dyDescent="0.25">
      <c r="A20" s="38" t="s">
        <v>13</v>
      </c>
      <c r="B20" s="38" t="s">
        <v>15</v>
      </c>
      <c r="C20" s="45">
        <f t="shared" si="0"/>
        <v>144.5</v>
      </c>
      <c r="D20" s="44">
        <v>861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K20" s="37">
        <v>0</v>
      </c>
      <c r="AL20" s="37">
        <v>0</v>
      </c>
      <c r="AM20" s="37">
        <v>0.66540948823436386</v>
      </c>
      <c r="AN20" s="37">
        <v>0</v>
      </c>
      <c r="AO20" s="37">
        <v>0.66540948823436386</v>
      </c>
      <c r="AP20" s="37">
        <v>0</v>
      </c>
      <c r="AQ20" s="37">
        <v>2.6616379529374554</v>
      </c>
      <c r="AR20" s="37">
        <v>0</v>
      </c>
      <c r="AS20" s="37">
        <v>0.66540948823436386</v>
      </c>
      <c r="AT20" s="37">
        <v>0</v>
      </c>
      <c r="AU20" s="37">
        <v>0</v>
      </c>
      <c r="AV20" s="37">
        <v>0</v>
      </c>
      <c r="AW20" s="37">
        <v>0</v>
      </c>
    </row>
    <row r="21" spans="1:49" x14ac:dyDescent="0.25">
      <c r="A21" s="23" t="s">
        <v>13</v>
      </c>
      <c r="B21" s="23" t="s">
        <v>16</v>
      </c>
      <c r="C21" s="46">
        <v>153.5</v>
      </c>
      <c r="D21" s="44">
        <v>881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  <c r="AE21" s="37">
        <v>0</v>
      </c>
      <c r="AF21" s="37">
        <v>0</v>
      </c>
      <c r="AG21" s="37">
        <v>0</v>
      </c>
      <c r="AH21" s="37">
        <v>0</v>
      </c>
      <c r="AI21" s="37">
        <v>0</v>
      </c>
      <c r="AJ21" s="37">
        <v>0</v>
      </c>
      <c r="AK21" s="37">
        <v>0</v>
      </c>
      <c r="AL21" s="37">
        <v>0</v>
      </c>
      <c r="AM21" s="37">
        <v>0</v>
      </c>
      <c r="AN21" s="37">
        <v>0</v>
      </c>
      <c r="AO21" s="37">
        <v>0</v>
      </c>
      <c r="AP21" s="37">
        <v>0</v>
      </c>
      <c r="AQ21" s="37">
        <v>0</v>
      </c>
      <c r="AR21" s="37">
        <v>0</v>
      </c>
      <c r="AS21" s="37">
        <v>0</v>
      </c>
      <c r="AT21" s="37">
        <v>0</v>
      </c>
      <c r="AU21" s="37">
        <v>0</v>
      </c>
      <c r="AV21" s="37">
        <v>0</v>
      </c>
      <c r="AW21" s="37">
        <v>0</v>
      </c>
    </row>
    <row r="22" spans="1:49" x14ac:dyDescent="0.25">
      <c r="A22" s="38" t="s">
        <v>17</v>
      </c>
      <c r="B22" s="38" t="s">
        <v>2</v>
      </c>
      <c r="C22" s="45">
        <v>157.5</v>
      </c>
      <c r="D22" s="44">
        <v>890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0.42053995610859951</v>
      </c>
      <c r="AN22" s="37">
        <v>0.42053995610859951</v>
      </c>
      <c r="AO22" s="37">
        <v>0.84107991221719902</v>
      </c>
      <c r="AP22" s="37">
        <v>0</v>
      </c>
      <c r="AQ22" s="37">
        <v>2.1026997805429977</v>
      </c>
      <c r="AR22" s="37">
        <v>0</v>
      </c>
      <c r="AS22" s="37">
        <v>0</v>
      </c>
      <c r="AT22" s="37">
        <v>0</v>
      </c>
      <c r="AU22" s="37">
        <v>0</v>
      </c>
      <c r="AV22" s="37">
        <v>0</v>
      </c>
      <c r="AW22" s="37">
        <v>0</v>
      </c>
    </row>
    <row r="23" spans="1:49" x14ac:dyDescent="0.25">
      <c r="A23" s="23" t="s">
        <v>17</v>
      </c>
      <c r="B23" s="23" t="s">
        <v>3</v>
      </c>
      <c r="C23" s="46">
        <v>166.5</v>
      </c>
      <c r="D23" s="44">
        <v>910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0.26988287429389002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K23" s="37">
        <v>0</v>
      </c>
      <c r="AL23" s="37">
        <v>0</v>
      </c>
      <c r="AM23" s="37">
        <v>0.53976574858778004</v>
      </c>
      <c r="AN23" s="37">
        <v>0.26988287429389002</v>
      </c>
      <c r="AO23" s="37">
        <v>1.88918012005723</v>
      </c>
      <c r="AP23" s="37">
        <v>0</v>
      </c>
      <c r="AQ23" s="37">
        <v>2.1590629943511201</v>
      </c>
      <c r="AR23" s="37">
        <v>0</v>
      </c>
      <c r="AS23" s="37">
        <v>0</v>
      </c>
      <c r="AT23" s="37">
        <v>0</v>
      </c>
      <c r="AU23" s="37">
        <v>0</v>
      </c>
      <c r="AV23" s="37">
        <v>0</v>
      </c>
      <c r="AW23" s="37">
        <v>0</v>
      </c>
    </row>
    <row r="24" spans="1:49" x14ac:dyDescent="0.25">
      <c r="A24" s="38" t="s">
        <v>17</v>
      </c>
      <c r="B24" s="38" t="s">
        <v>5</v>
      </c>
      <c r="C24" s="45">
        <f t="shared" si="0"/>
        <v>176.5</v>
      </c>
      <c r="D24" s="44">
        <v>931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1.0412999031313985</v>
      </c>
      <c r="AN24" s="37">
        <v>0.20825998062627968</v>
      </c>
      <c r="AO24" s="37">
        <v>2.0825998062627971</v>
      </c>
      <c r="AP24" s="37">
        <v>0</v>
      </c>
      <c r="AQ24" s="37">
        <v>1.0412999031313985</v>
      </c>
      <c r="AR24" s="37">
        <v>0</v>
      </c>
      <c r="AS24" s="37">
        <v>0</v>
      </c>
      <c r="AT24" s="37">
        <v>0</v>
      </c>
      <c r="AU24" s="37">
        <v>0.20825998062627968</v>
      </c>
      <c r="AV24" s="37">
        <v>0</v>
      </c>
      <c r="AW24" s="37">
        <v>0</v>
      </c>
    </row>
    <row r="25" spans="1:49" x14ac:dyDescent="0.25">
      <c r="A25" s="23" t="s">
        <v>17</v>
      </c>
      <c r="B25" s="23" t="s">
        <v>7</v>
      </c>
      <c r="C25" s="46">
        <f t="shared" si="0"/>
        <v>186.5</v>
      </c>
      <c r="D25" s="44">
        <v>953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0.74700122991149642</v>
      </c>
      <c r="AN25" s="37">
        <v>0</v>
      </c>
      <c r="AO25" s="37">
        <v>1.1205018448672448</v>
      </c>
      <c r="AP25" s="37">
        <v>0</v>
      </c>
      <c r="AQ25" s="37">
        <v>1.1205018448672448</v>
      </c>
      <c r="AR25" s="37">
        <v>0</v>
      </c>
      <c r="AS25" s="37">
        <v>0</v>
      </c>
      <c r="AT25" s="37">
        <v>0</v>
      </c>
      <c r="AU25" s="37">
        <v>0</v>
      </c>
      <c r="AV25" s="37">
        <v>0</v>
      </c>
      <c r="AW25" s="37">
        <v>0</v>
      </c>
    </row>
    <row r="26" spans="1:49" x14ac:dyDescent="0.25">
      <c r="A26" s="38" t="s">
        <v>17</v>
      </c>
      <c r="B26" s="38" t="s">
        <v>10</v>
      </c>
      <c r="C26" s="45">
        <f t="shared" si="0"/>
        <v>196.5</v>
      </c>
      <c r="D26" s="44">
        <v>974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1.0254268616098727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  <c r="Y26" s="37">
        <v>0</v>
      </c>
      <c r="Z26" s="37">
        <v>0</v>
      </c>
      <c r="AA26" s="37">
        <v>0</v>
      </c>
      <c r="AB26" s="37">
        <v>0</v>
      </c>
      <c r="AC26" s="37">
        <v>0</v>
      </c>
      <c r="AD26" s="37">
        <v>0</v>
      </c>
      <c r="AE26" s="37">
        <v>0</v>
      </c>
      <c r="AF26" s="37">
        <v>0</v>
      </c>
      <c r="AG26" s="37">
        <v>0</v>
      </c>
      <c r="AH26" s="37">
        <v>0</v>
      </c>
      <c r="AI26" s="37">
        <v>0</v>
      </c>
      <c r="AJ26" s="37">
        <v>0</v>
      </c>
      <c r="AK26" s="37">
        <v>0</v>
      </c>
      <c r="AL26" s="37">
        <v>0</v>
      </c>
      <c r="AM26" s="37">
        <v>2.0508537232197455</v>
      </c>
      <c r="AN26" s="37">
        <v>0</v>
      </c>
      <c r="AO26" s="37">
        <v>0</v>
      </c>
      <c r="AP26" s="37">
        <v>0</v>
      </c>
      <c r="AQ26" s="37">
        <v>0</v>
      </c>
      <c r="AR26" s="37">
        <v>0</v>
      </c>
      <c r="AS26" s="37">
        <v>0</v>
      </c>
      <c r="AT26" s="37">
        <v>0</v>
      </c>
      <c r="AU26" s="37">
        <v>0</v>
      </c>
      <c r="AV26" s="37">
        <v>0</v>
      </c>
      <c r="AW26" s="37">
        <v>0</v>
      </c>
    </row>
    <row r="27" spans="1:49" x14ac:dyDescent="0.25">
      <c r="A27" s="23" t="s">
        <v>17</v>
      </c>
      <c r="B27" s="23" t="s">
        <v>11</v>
      </c>
      <c r="C27" s="46">
        <f t="shared" si="0"/>
        <v>206.5</v>
      </c>
      <c r="D27" s="44">
        <v>995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4.3829065880308047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0.31306475628791464</v>
      </c>
      <c r="AD27" s="37">
        <v>0</v>
      </c>
      <c r="AE27" s="37">
        <v>0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K27" s="37">
        <v>0</v>
      </c>
      <c r="AL27" s="37">
        <v>0</v>
      </c>
      <c r="AM27" s="37">
        <v>1.5653237814395731</v>
      </c>
      <c r="AN27" s="37">
        <v>0</v>
      </c>
      <c r="AO27" s="37">
        <v>1.2522590251516585</v>
      </c>
      <c r="AP27" s="37">
        <v>0</v>
      </c>
      <c r="AQ27" s="37">
        <v>2.1914532940154023</v>
      </c>
      <c r="AR27" s="37">
        <v>0</v>
      </c>
      <c r="AS27" s="37">
        <v>0.31306475628791464</v>
      </c>
      <c r="AT27" s="37">
        <v>0</v>
      </c>
      <c r="AU27" s="37">
        <v>0</v>
      </c>
      <c r="AV27" s="37">
        <v>0</v>
      </c>
      <c r="AW27" s="37">
        <v>0</v>
      </c>
    </row>
    <row r="28" spans="1:49" x14ac:dyDescent="0.25">
      <c r="A28" s="38" t="s">
        <v>17</v>
      </c>
      <c r="B28" s="38" t="s">
        <v>12</v>
      </c>
      <c r="C28" s="45">
        <f t="shared" si="0"/>
        <v>216.5</v>
      </c>
      <c r="D28" s="44">
        <v>1016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1.1004424384438429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K28" s="37">
        <v>0</v>
      </c>
      <c r="AL28" s="37">
        <v>0</v>
      </c>
      <c r="AM28" s="37">
        <v>0.55022121922192146</v>
      </c>
      <c r="AN28" s="37">
        <v>0</v>
      </c>
      <c r="AO28" s="37">
        <v>3.3013273153315295</v>
      </c>
      <c r="AP28" s="37">
        <v>0.36681414614794766</v>
      </c>
      <c r="AQ28" s="37">
        <v>4.585176826849346</v>
      </c>
      <c r="AR28" s="37">
        <v>0</v>
      </c>
      <c r="AS28" s="37">
        <v>0</v>
      </c>
      <c r="AT28" s="37">
        <v>0</v>
      </c>
      <c r="AU28" s="37">
        <v>0.18340707307397383</v>
      </c>
      <c r="AV28" s="37">
        <v>0</v>
      </c>
      <c r="AW28" s="37">
        <v>0</v>
      </c>
    </row>
    <row r="29" spans="1:49" x14ac:dyDescent="0.25">
      <c r="A29" s="23" t="s">
        <v>17</v>
      </c>
      <c r="B29" s="23" t="s">
        <v>14</v>
      </c>
      <c r="C29" s="46">
        <f t="shared" si="0"/>
        <v>226.5</v>
      </c>
      <c r="D29" s="44">
        <v>1037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2.9475204861804252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0.80386922350375234</v>
      </c>
      <c r="AD29" s="37">
        <v>0</v>
      </c>
      <c r="AE29" s="37">
        <v>0.53591281566916826</v>
      </c>
      <c r="AF29" s="37">
        <v>0</v>
      </c>
      <c r="AG29" s="37">
        <v>0</v>
      </c>
      <c r="AH29" s="37">
        <v>0</v>
      </c>
      <c r="AI29" s="37">
        <v>0</v>
      </c>
      <c r="AJ29" s="37">
        <v>0</v>
      </c>
      <c r="AK29" s="37">
        <v>0</v>
      </c>
      <c r="AL29" s="37">
        <v>0</v>
      </c>
      <c r="AM29" s="37">
        <v>1.0718256313383365</v>
      </c>
      <c r="AN29" s="37">
        <v>0</v>
      </c>
      <c r="AO29" s="37">
        <v>1.0718256313383365</v>
      </c>
      <c r="AP29" s="37">
        <v>0</v>
      </c>
      <c r="AQ29" s="37">
        <v>0.26795640783458413</v>
      </c>
      <c r="AR29" s="37">
        <v>0</v>
      </c>
      <c r="AS29" s="37">
        <v>0</v>
      </c>
      <c r="AT29" s="37">
        <v>0.53591281566916826</v>
      </c>
      <c r="AU29" s="37">
        <v>0</v>
      </c>
      <c r="AV29" s="37">
        <v>0</v>
      </c>
      <c r="AW29" s="37">
        <v>0.26795640783458413</v>
      </c>
    </row>
    <row r="30" spans="1:49" x14ac:dyDescent="0.25">
      <c r="A30" s="38" t="s">
        <v>17</v>
      </c>
      <c r="B30" s="38" t="s">
        <v>15</v>
      </c>
      <c r="C30" s="45">
        <f t="shared" si="0"/>
        <v>236.5</v>
      </c>
      <c r="D30" s="44">
        <v>1057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41.657872817614695</v>
      </c>
      <c r="N30" s="37">
        <v>0</v>
      </c>
      <c r="O30" s="37">
        <v>0</v>
      </c>
      <c r="P30" s="37">
        <v>0.54812990549493024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1.0962598109898605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1.0962598109898605</v>
      </c>
      <c r="AN30" s="37">
        <v>0</v>
      </c>
      <c r="AO30" s="37">
        <v>0.54812990549493024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  <c r="AV30" s="37">
        <v>0</v>
      </c>
      <c r="AW30" s="37">
        <v>1.0962598109898605</v>
      </c>
    </row>
    <row r="31" spans="1:49" x14ac:dyDescent="0.25">
      <c r="A31" s="23" t="s">
        <v>17</v>
      </c>
      <c r="B31" s="23" t="s">
        <v>18</v>
      </c>
      <c r="C31" s="46">
        <f t="shared" si="0"/>
        <v>246.5</v>
      </c>
      <c r="D31" s="44">
        <v>1076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1.549759540928672</v>
      </c>
      <c r="N31" s="37">
        <v>0</v>
      </c>
      <c r="O31" s="37">
        <v>0</v>
      </c>
      <c r="P31" s="37">
        <v>0.15497595409286719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0.30995190818573437</v>
      </c>
      <c r="AN31" s="37">
        <v>0</v>
      </c>
      <c r="AO31" s="37">
        <v>0.77487977046433598</v>
      </c>
      <c r="AP31" s="37">
        <v>0</v>
      </c>
      <c r="AQ31" s="37">
        <v>0.46492786227860161</v>
      </c>
      <c r="AR31" s="37">
        <v>0.30995190818573437</v>
      </c>
      <c r="AS31" s="37">
        <v>0</v>
      </c>
      <c r="AT31" s="37">
        <v>0</v>
      </c>
      <c r="AU31" s="37">
        <v>0</v>
      </c>
      <c r="AV31" s="37">
        <v>0</v>
      </c>
      <c r="AW31" s="37">
        <v>0</v>
      </c>
    </row>
    <row r="32" spans="1:49" x14ac:dyDescent="0.25">
      <c r="A32" s="38" t="s">
        <v>19</v>
      </c>
      <c r="B32" s="38" t="s">
        <v>2</v>
      </c>
      <c r="C32" s="45">
        <v>254.5</v>
      </c>
      <c r="D32" s="44">
        <v>1091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0</v>
      </c>
      <c r="AK32" s="37">
        <v>0</v>
      </c>
      <c r="AL32" s="37">
        <v>0</v>
      </c>
      <c r="AM32" s="37">
        <v>0.80027056994195833</v>
      </c>
      <c r="AN32" s="37">
        <v>0.26675685664731946</v>
      </c>
      <c r="AO32" s="37">
        <v>0.80027056994195833</v>
      </c>
      <c r="AP32" s="37">
        <v>0.26675685664731946</v>
      </c>
      <c r="AQ32" s="37">
        <v>1.3337842832365971</v>
      </c>
      <c r="AR32" s="37">
        <v>0</v>
      </c>
      <c r="AS32" s="37">
        <v>0</v>
      </c>
      <c r="AT32" s="37">
        <v>0</v>
      </c>
      <c r="AU32" s="37">
        <v>0</v>
      </c>
      <c r="AV32" s="37">
        <v>0</v>
      </c>
      <c r="AW32" s="37">
        <v>0</v>
      </c>
    </row>
    <row r="33" spans="1:49" x14ac:dyDescent="0.25">
      <c r="A33" s="23" t="s">
        <v>19</v>
      </c>
      <c r="B33" s="23" t="s">
        <v>3</v>
      </c>
      <c r="C33" s="46">
        <f t="shared" si="0"/>
        <v>264.5</v>
      </c>
      <c r="D33" s="44">
        <v>1109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0.90954094816225761</v>
      </c>
      <c r="AN33" s="37">
        <v>0.30318031605408585</v>
      </c>
      <c r="AO33" s="37">
        <v>2.122262212378601</v>
      </c>
      <c r="AP33" s="37">
        <v>0</v>
      </c>
      <c r="AQ33" s="37">
        <v>1.2127212642163434</v>
      </c>
      <c r="AR33" s="37">
        <v>0</v>
      </c>
      <c r="AS33" s="37">
        <v>0.30318031605408585</v>
      </c>
      <c r="AT33" s="37">
        <v>0</v>
      </c>
      <c r="AU33" s="37">
        <v>0</v>
      </c>
      <c r="AV33" s="37">
        <v>0</v>
      </c>
      <c r="AW33" s="37">
        <v>0</v>
      </c>
    </row>
    <row r="34" spans="1:49" x14ac:dyDescent="0.25">
      <c r="A34" s="38" t="s">
        <v>19</v>
      </c>
      <c r="B34" s="38" t="s">
        <v>5</v>
      </c>
      <c r="C34" s="45">
        <f t="shared" si="0"/>
        <v>274.5</v>
      </c>
      <c r="D34" s="44">
        <v>1129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0.59057188416010065</v>
      </c>
      <c r="AN34" s="37">
        <v>0.19685729472003358</v>
      </c>
      <c r="AO34" s="37">
        <v>0.78742917888013431</v>
      </c>
      <c r="AP34" s="37">
        <v>0</v>
      </c>
      <c r="AQ34" s="37">
        <v>1.1811437683202013</v>
      </c>
      <c r="AR34" s="37">
        <v>0</v>
      </c>
      <c r="AS34" s="37">
        <v>0</v>
      </c>
      <c r="AT34" s="37">
        <v>0</v>
      </c>
      <c r="AU34" s="37">
        <v>0</v>
      </c>
      <c r="AV34" s="37">
        <v>0</v>
      </c>
      <c r="AW34" s="37">
        <v>0.19685729472003358</v>
      </c>
    </row>
    <row r="35" spans="1:49" x14ac:dyDescent="0.25">
      <c r="A35" s="23" t="s">
        <v>19</v>
      </c>
      <c r="B35" s="23" t="s">
        <v>7</v>
      </c>
      <c r="C35" s="46">
        <f t="shared" si="0"/>
        <v>284.5</v>
      </c>
      <c r="D35" s="44">
        <v>1148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0.61796895337275104</v>
      </c>
      <c r="AN35" s="37">
        <v>0</v>
      </c>
      <c r="AO35" s="37">
        <v>0.41197930224850066</v>
      </c>
      <c r="AP35" s="37">
        <v>0</v>
      </c>
      <c r="AQ35" s="37">
        <v>0.20598965112425033</v>
      </c>
      <c r="AR35" s="37">
        <v>0</v>
      </c>
      <c r="AS35" s="37">
        <v>0.41197930224850066</v>
      </c>
      <c r="AT35" s="37">
        <v>0</v>
      </c>
      <c r="AU35" s="37">
        <v>0</v>
      </c>
      <c r="AV35" s="37">
        <v>0</v>
      </c>
      <c r="AW35" s="37">
        <v>0</v>
      </c>
    </row>
    <row r="36" spans="1:49" x14ac:dyDescent="0.25">
      <c r="A36" s="38" t="s">
        <v>19</v>
      </c>
      <c r="B36" s="38" t="s">
        <v>10</v>
      </c>
      <c r="C36" s="45">
        <f t="shared" si="0"/>
        <v>294.5</v>
      </c>
      <c r="D36" s="44">
        <v>1167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0.48040349720648851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0.96080699441297701</v>
      </c>
      <c r="AN36" s="37">
        <v>0</v>
      </c>
      <c r="AO36" s="37">
        <v>0.24020174860324425</v>
      </c>
      <c r="AP36" s="37">
        <v>0</v>
      </c>
      <c r="AQ36" s="37">
        <v>1.4412104916194655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</row>
    <row r="37" spans="1:49" x14ac:dyDescent="0.25">
      <c r="A37" s="23" t="s">
        <v>19</v>
      </c>
      <c r="B37" s="23" t="s">
        <v>11</v>
      </c>
      <c r="C37" s="46">
        <f t="shared" si="0"/>
        <v>304.5</v>
      </c>
      <c r="D37" s="44">
        <v>1186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14.235829369464168</v>
      </c>
      <c r="N37" s="37">
        <v>0</v>
      </c>
      <c r="O37" s="37">
        <v>4.4486966779575532</v>
      </c>
      <c r="P37" s="37">
        <v>0.59315955706100698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0.29657977853050349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0.29657977853050349</v>
      </c>
      <c r="AJ37" s="37">
        <v>0</v>
      </c>
      <c r="AK37" s="37">
        <v>0</v>
      </c>
      <c r="AL37" s="37">
        <v>0</v>
      </c>
      <c r="AM37" s="37">
        <v>0.59315955706100698</v>
      </c>
      <c r="AN37" s="37">
        <v>0</v>
      </c>
      <c r="AO37" s="37">
        <v>0</v>
      </c>
      <c r="AP37" s="37">
        <v>0</v>
      </c>
      <c r="AQ37" s="37">
        <v>0.29657977853050349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</row>
    <row r="38" spans="1:49" x14ac:dyDescent="0.25">
      <c r="A38" s="38" t="s">
        <v>19</v>
      </c>
      <c r="B38" s="38" t="s">
        <v>12</v>
      </c>
      <c r="C38" s="45">
        <f t="shared" si="0"/>
        <v>314.5</v>
      </c>
      <c r="D38" s="44">
        <v>1205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0.28835001093522628</v>
      </c>
      <c r="L38" s="37">
        <v>0</v>
      </c>
      <c r="M38" s="37">
        <v>17.877700677984031</v>
      </c>
      <c r="N38" s="37">
        <v>0</v>
      </c>
      <c r="O38" s="37">
        <v>0</v>
      </c>
      <c r="P38" s="37">
        <v>0.86505003280567894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0.28835001093522628</v>
      </c>
      <c r="AC38" s="37">
        <v>0.57670002187045255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0</v>
      </c>
      <c r="AJ38" s="37">
        <v>0</v>
      </c>
      <c r="AK38" s="37">
        <v>0</v>
      </c>
      <c r="AL38" s="37">
        <v>0</v>
      </c>
      <c r="AM38" s="37">
        <v>0.28835001093522628</v>
      </c>
      <c r="AN38" s="37">
        <v>0.28835001093522628</v>
      </c>
      <c r="AO38" s="37">
        <v>2.3068000874818102</v>
      </c>
      <c r="AP38" s="37">
        <v>0</v>
      </c>
      <c r="AQ38" s="37">
        <v>1.4417500546761315</v>
      </c>
      <c r="AR38" s="37">
        <v>0</v>
      </c>
      <c r="AS38" s="37">
        <v>0</v>
      </c>
      <c r="AT38" s="37">
        <v>0</v>
      </c>
      <c r="AU38" s="37">
        <v>0</v>
      </c>
      <c r="AV38" s="37">
        <v>0</v>
      </c>
      <c r="AW38" s="37">
        <v>1.7301000656113579</v>
      </c>
    </row>
    <row r="39" spans="1:49" x14ac:dyDescent="0.25">
      <c r="A39" s="23" t="s">
        <v>19</v>
      </c>
      <c r="B39" s="23" t="s">
        <v>14</v>
      </c>
      <c r="C39" s="46">
        <f t="shared" si="0"/>
        <v>324.5</v>
      </c>
      <c r="D39" s="44">
        <v>1225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0.24128489386738611</v>
      </c>
      <c r="K39" s="37">
        <v>0</v>
      </c>
      <c r="L39" s="37">
        <v>0</v>
      </c>
      <c r="M39" s="37">
        <v>5.7908374528172661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0.48256978773477222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2.171564044806475</v>
      </c>
      <c r="AN39" s="37">
        <v>0</v>
      </c>
      <c r="AO39" s="37">
        <v>0.24128489386738611</v>
      </c>
      <c r="AP39" s="37">
        <v>0</v>
      </c>
      <c r="AQ39" s="37">
        <v>0.72385468160215827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0.48256978773477222</v>
      </c>
    </row>
    <row r="40" spans="1:49" x14ac:dyDescent="0.25">
      <c r="A40" s="38" t="s">
        <v>19</v>
      </c>
      <c r="B40" s="38" t="s">
        <v>15</v>
      </c>
      <c r="C40" s="45">
        <f t="shared" si="0"/>
        <v>334.5</v>
      </c>
      <c r="D40" s="44">
        <v>1245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2.8021270698767964</v>
      </c>
      <c r="N40" s="37">
        <v>0</v>
      </c>
      <c r="O40" s="37">
        <v>0</v>
      </c>
      <c r="P40" s="37">
        <v>0.35026588373459955</v>
      </c>
      <c r="Q40" s="37">
        <v>0</v>
      </c>
      <c r="R40" s="37">
        <v>0</v>
      </c>
      <c r="S40" s="37">
        <v>0</v>
      </c>
      <c r="T40" s="37">
        <v>0</v>
      </c>
      <c r="U40" s="37">
        <v>0.35026588373459955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0.35026588373459955</v>
      </c>
      <c r="AN40" s="37">
        <v>0</v>
      </c>
      <c r="AO40" s="37">
        <v>1.0507976512037986</v>
      </c>
      <c r="AP40" s="37">
        <v>0</v>
      </c>
      <c r="AQ40" s="37">
        <v>1.0507976512037986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0.35026588373459955</v>
      </c>
    </row>
    <row r="41" spans="1:49" x14ac:dyDescent="0.25">
      <c r="A41" s="23" t="s">
        <v>19</v>
      </c>
      <c r="B41" s="23" t="s">
        <v>18</v>
      </c>
      <c r="C41" s="46">
        <f t="shared" si="0"/>
        <v>344.5</v>
      </c>
      <c r="D41" s="44">
        <v>1264</v>
      </c>
      <c r="E41" s="37">
        <v>0</v>
      </c>
      <c r="F41" s="37">
        <v>0.5467393786349577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31.164144582192595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0.5467393786349577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0</v>
      </c>
      <c r="AJ41" s="37">
        <v>0</v>
      </c>
      <c r="AK41" s="37">
        <v>0</v>
      </c>
      <c r="AL41" s="37">
        <v>0</v>
      </c>
      <c r="AM41" s="37">
        <v>0.5467393786349577</v>
      </c>
      <c r="AN41" s="37">
        <v>0</v>
      </c>
      <c r="AO41" s="37">
        <v>0</v>
      </c>
      <c r="AP41" s="37">
        <v>0</v>
      </c>
      <c r="AQ41" s="37">
        <v>1.0934787572699154</v>
      </c>
      <c r="AR41" s="37">
        <v>0</v>
      </c>
      <c r="AS41" s="37">
        <v>0</v>
      </c>
      <c r="AT41" s="37">
        <v>0</v>
      </c>
      <c r="AU41" s="37">
        <v>0</v>
      </c>
      <c r="AV41" s="37">
        <v>0</v>
      </c>
      <c r="AW41" s="37">
        <v>1.0934787572699154</v>
      </c>
    </row>
    <row r="42" spans="1:49" x14ac:dyDescent="0.25">
      <c r="A42" s="38" t="s">
        <v>20</v>
      </c>
      <c r="B42" s="38" t="s">
        <v>2</v>
      </c>
      <c r="C42" s="45">
        <v>352.5</v>
      </c>
      <c r="D42" s="44">
        <v>1279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3.6627054308410014</v>
      </c>
      <c r="N42" s="37">
        <v>0</v>
      </c>
      <c r="O42" s="37">
        <v>0</v>
      </c>
      <c r="P42" s="37">
        <v>0.36627054308410012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0.18313527154205006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0.54940581462615024</v>
      </c>
      <c r="AN42" s="37">
        <v>0</v>
      </c>
      <c r="AO42" s="37">
        <v>1.0988116292523005</v>
      </c>
      <c r="AP42" s="37">
        <v>0</v>
      </c>
      <c r="AQ42" s="37">
        <v>1.0988116292523005</v>
      </c>
      <c r="AR42" s="37">
        <v>0</v>
      </c>
      <c r="AS42" s="37">
        <v>0</v>
      </c>
      <c r="AT42" s="37">
        <v>0</v>
      </c>
      <c r="AU42" s="37">
        <v>0</v>
      </c>
      <c r="AV42" s="37">
        <v>0</v>
      </c>
      <c r="AW42" s="37">
        <v>0</v>
      </c>
    </row>
    <row r="43" spans="1:49" x14ac:dyDescent="0.25">
      <c r="A43" s="23" t="s">
        <v>20</v>
      </c>
      <c r="B43" s="23" t="s">
        <v>3</v>
      </c>
      <c r="C43" s="46">
        <v>361.5</v>
      </c>
      <c r="D43" s="44">
        <v>1297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0</v>
      </c>
      <c r="AL43" s="37">
        <v>0</v>
      </c>
      <c r="AM43" s="37">
        <v>0.38247087705591637</v>
      </c>
      <c r="AN43" s="37">
        <v>0.19123543852795818</v>
      </c>
      <c r="AO43" s="37">
        <v>0.76494175411183274</v>
      </c>
      <c r="AP43" s="37">
        <v>0</v>
      </c>
      <c r="AQ43" s="37">
        <v>2.2948252623354986</v>
      </c>
      <c r="AR43" s="37">
        <v>0</v>
      </c>
      <c r="AS43" s="37">
        <v>0</v>
      </c>
      <c r="AT43" s="37">
        <v>0</v>
      </c>
      <c r="AU43" s="37">
        <v>0</v>
      </c>
      <c r="AV43" s="37">
        <v>0</v>
      </c>
      <c r="AW43" s="37">
        <v>0</v>
      </c>
    </row>
    <row r="44" spans="1:49" x14ac:dyDescent="0.25">
      <c r="A44" s="38" t="s">
        <v>20</v>
      </c>
      <c r="B44" s="38" t="s">
        <v>5</v>
      </c>
      <c r="C44" s="45">
        <f t="shared" si="0"/>
        <v>371.5</v>
      </c>
      <c r="D44" s="44">
        <v>1317</v>
      </c>
      <c r="E44" s="37">
        <v>0</v>
      </c>
      <c r="F44" s="37">
        <v>0.24278796403128833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1.45672778418773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0.24278796403128833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K44" s="37">
        <v>0</v>
      </c>
      <c r="AL44" s="37">
        <v>0.24278796403128833</v>
      </c>
      <c r="AM44" s="37">
        <v>0.72836389209386498</v>
      </c>
      <c r="AN44" s="37">
        <v>0.24278796403128833</v>
      </c>
      <c r="AO44" s="37">
        <v>1.45672778418773</v>
      </c>
      <c r="AP44" s="37">
        <v>0</v>
      </c>
      <c r="AQ44" s="37">
        <v>0.97115185612515331</v>
      </c>
      <c r="AR44" s="37">
        <v>0</v>
      </c>
      <c r="AS44" s="37">
        <v>0</v>
      </c>
      <c r="AT44" s="37">
        <v>0</v>
      </c>
      <c r="AU44" s="37">
        <v>0</v>
      </c>
      <c r="AV44" s="37">
        <v>0</v>
      </c>
      <c r="AW44" s="37">
        <v>0</v>
      </c>
    </row>
    <row r="45" spans="1:49" x14ac:dyDescent="0.25">
      <c r="A45" s="23" t="s">
        <v>20</v>
      </c>
      <c r="B45" s="23" t="s">
        <v>7</v>
      </c>
      <c r="C45" s="46">
        <f t="shared" si="0"/>
        <v>381.5</v>
      </c>
      <c r="D45" s="44">
        <v>1336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17.090442619249774</v>
      </c>
      <c r="N45" s="37">
        <v>0</v>
      </c>
      <c r="O45" s="37">
        <v>0</v>
      </c>
      <c r="P45" s="37">
        <v>4.8829836054999349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0.69756908649999072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0.34878454324999536</v>
      </c>
      <c r="AN45" s="37">
        <v>0.34878454324999536</v>
      </c>
      <c r="AO45" s="37">
        <v>0</v>
      </c>
      <c r="AP45" s="37">
        <v>0</v>
      </c>
      <c r="AQ45" s="37">
        <v>0.34878454324999536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1.3951381729999814</v>
      </c>
    </row>
    <row r="46" spans="1:49" x14ac:dyDescent="0.25">
      <c r="A46" s="38" t="s">
        <v>20</v>
      </c>
      <c r="B46" s="38" t="s">
        <v>10</v>
      </c>
      <c r="C46" s="45">
        <f t="shared" si="0"/>
        <v>391.5</v>
      </c>
      <c r="D46" s="44">
        <v>1356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23.64486208787179</v>
      </c>
      <c r="N46" s="37">
        <v>0</v>
      </c>
      <c r="O46" s="37">
        <v>0</v>
      </c>
      <c r="P46" s="37">
        <v>1.7733646565903842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0.59112155219679474</v>
      </c>
      <c r="AO46" s="37">
        <v>2.9556077609839737</v>
      </c>
      <c r="AP46" s="37">
        <v>0</v>
      </c>
      <c r="AQ46" s="37">
        <v>0.59112155219679474</v>
      </c>
      <c r="AR46" s="37">
        <v>0</v>
      </c>
      <c r="AS46" s="37">
        <v>0.59112155219679474</v>
      </c>
      <c r="AT46" s="37">
        <v>0</v>
      </c>
      <c r="AU46" s="37">
        <v>0</v>
      </c>
      <c r="AV46" s="37">
        <v>0</v>
      </c>
      <c r="AW46" s="37">
        <v>0</v>
      </c>
    </row>
    <row r="47" spans="1:49" x14ac:dyDescent="0.25">
      <c r="A47" s="23" t="s">
        <v>20</v>
      </c>
      <c r="B47" s="23" t="s">
        <v>11</v>
      </c>
      <c r="C47" s="46">
        <f t="shared" si="0"/>
        <v>401.5</v>
      </c>
      <c r="D47" s="44">
        <v>1375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1.4433959223489883</v>
      </c>
      <c r="N47" s="37">
        <v>0</v>
      </c>
      <c r="O47" s="37">
        <v>0</v>
      </c>
      <c r="P47" s="37">
        <v>0.36084898058724707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0.36084898058724707</v>
      </c>
      <c r="AB47" s="37">
        <v>0</v>
      </c>
      <c r="AC47" s="37">
        <v>0</v>
      </c>
      <c r="AD47" s="37">
        <v>0</v>
      </c>
      <c r="AE47" s="37">
        <v>0.36084898058724707</v>
      </c>
      <c r="AF47" s="37">
        <v>0</v>
      </c>
      <c r="AG47" s="37">
        <v>0</v>
      </c>
      <c r="AH47" s="37">
        <v>0</v>
      </c>
      <c r="AI47" s="37">
        <v>0</v>
      </c>
      <c r="AJ47" s="37">
        <v>0</v>
      </c>
      <c r="AK47" s="37">
        <v>0</v>
      </c>
      <c r="AL47" s="37">
        <v>0</v>
      </c>
      <c r="AM47" s="37">
        <v>0.72169796117449414</v>
      </c>
      <c r="AN47" s="37">
        <v>0</v>
      </c>
      <c r="AO47" s="37">
        <v>1.4433959223489883</v>
      </c>
      <c r="AP47" s="37">
        <v>0</v>
      </c>
      <c r="AQ47" s="37">
        <v>1.4433959223489883</v>
      </c>
      <c r="AR47" s="37">
        <v>0</v>
      </c>
      <c r="AS47" s="37">
        <v>0</v>
      </c>
      <c r="AT47" s="37">
        <v>0</v>
      </c>
      <c r="AU47" s="37">
        <v>0</v>
      </c>
      <c r="AV47" s="37">
        <v>0</v>
      </c>
      <c r="AW47" s="37">
        <v>0.36084898058724707</v>
      </c>
    </row>
    <row r="48" spans="1:49" x14ac:dyDescent="0.25">
      <c r="A48" s="38" t="s">
        <v>20</v>
      </c>
      <c r="B48" s="38" t="s">
        <v>12</v>
      </c>
      <c r="C48" s="45">
        <f t="shared" si="0"/>
        <v>411.5</v>
      </c>
      <c r="D48" s="44">
        <v>1394</v>
      </c>
      <c r="E48" s="37">
        <v>0</v>
      </c>
      <c r="F48" s="37">
        <v>0.55852970812083103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43.286052379364406</v>
      </c>
      <c r="N48" s="37">
        <v>0</v>
      </c>
      <c r="O48" s="37">
        <v>0</v>
      </c>
      <c r="P48" s="37">
        <v>0.83779456218124648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2.2341188324833241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1.1170594162416621</v>
      </c>
      <c r="AN48" s="37">
        <v>0.83779456218124648</v>
      </c>
      <c r="AO48" s="37">
        <v>1.9548539784229084</v>
      </c>
      <c r="AP48" s="37">
        <v>0.27926485406041551</v>
      </c>
      <c r="AQ48" s="37">
        <v>0.55852970812083103</v>
      </c>
      <c r="AR48" s="37">
        <v>0</v>
      </c>
      <c r="AS48" s="37">
        <v>0</v>
      </c>
      <c r="AT48" s="37">
        <v>0</v>
      </c>
      <c r="AU48" s="37">
        <v>0</v>
      </c>
      <c r="AV48" s="37">
        <v>0</v>
      </c>
      <c r="AW48" s="37">
        <v>0.27926485406041551</v>
      </c>
    </row>
    <row r="49" spans="1:49" x14ac:dyDescent="0.25">
      <c r="A49" s="23" t="s">
        <v>20</v>
      </c>
      <c r="B49" s="23" t="s">
        <v>14</v>
      </c>
      <c r="C49" s="46">
        <f t="shared" si="0"/>
        <v>421.5</v>
      </c>
      <c r="D49" s="44">
        <v>1414</v>
      </c>
      <c r="E49" s="37">
        <v>0</v>
      </c>
      <c r="F49" s="37">
        <v>0</v>
      </c>
      <c r="G49" s="37">
        <v>0.62615059023846853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6.8876564926231536</v>
      </c>
      <c r="N49" s="37">
        <v>0</v>
      </c>
      <c r="O49" s="37">
        <v>0</v>
      </c>
      <c r="P49" s="37">
        <v>2.8176776560731081</v>
      </c>
      <c r="Q49" s="37">
        <v>0</v>
      </c>
      <c r="R49" s="37">
        <v>0</v>
      </c>
      <c r="S49" s="37">
        <v>0</v>
      </c>
      <c r="T49" s="37">
        <v>0.93922588535770268</v>
      </c>
      <c r="U49" s="37">
        <v>0.31307529511923426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0.31307529511923426</v>
      </c>
      <c r="AF49" s="37">
        <v>0</v>
      </c>
      <c r="AG49" s="37">
        <v>0</v>
      </c>
      <c r="AH49" s="37">
        <v>0</v>
      </c>
      <c r="AI49" s="37">
        <v>0</v>
      </c>
      <c r="AJ49" s="37">
        <v>0</v>
      </c>
      <c r="AK49" s="37">
        <v>0</v>
      </c>
      <c r="AL49" s="37">
        <v>0</v>
      </c>
      <c r="AM49" s="37">
        <v>0</v>
      </c>
      <c r="AN49" s="37">
        <v>0.31307529511923426</v>
      </c>
      <c r="AO49" s="37">
        <v>1.8784517707154054</v>
      </c>
      <c r="AP49" s="37">
        <v>0.31307529511923426</v>
      </c>
      <c r="AQ49" s="37">
        <v>0.31307529511923426</v>
      </c>
      <c r="AR49" s="37">
        <v>0</v>
      </c>
      <c r="AS49" s="37">
        <v>0.62615059023846853</v>
      </c>
      <c r="AT49" s="37">
        <v>0</v>
      </c>
      <c r="AU49" s="37">
        <v>0</v>
      </c>
      <c r="AV49" s="37">
        <v>0</v>
      </c>
      <c r="AW49" s="37">
        <v>1.5653764755961714</v>
      </c>
    </row>
    <row r="50" spans="1:49" x14ac:dyDescent="0.25">
      <c r="A50" s="38" t="s">
        <v>20</v>
      </c>
      <c r="B50" s="38" t="s">
        <v>15</v>
      </c>
      <c r="C50" s="45">
        <f t="shared" si="0"/>
        <v>431.5</v>
      </c>
      <c r="D50" s="44">
        <v>1432</v>
      </c>
      <c r="E50" s="37">
        <v>0</v>
      </c>
      <c r="F50" s="37">
        <v>0.44143484347772283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16.774524052153463</v>
      </c>
      <c r="N50" s="37">
        <v>0.44143484347772283</v>
      </c>
      <c r="O50" s="37">
        <v>0</v>
      </c>
      <c r="P50" s="37">
        <v>1.7657393739108913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0.44143484347772283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2.6486090608663369</v>
      </c>
      <c r="AN50" s="37">
        <v>0</v>
      </c>
      <c r="AO50" s="37">
        <v>3.9729135912995051</v>
      </c>
      <c r="AP50" s="37">
        <v>0</v>
      </c>
      <c r="AQ50" s="37">
        <v>2.207174217388614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0.88286968695544565</v>
      </c>
    </row>
    <row r="51" spans="1:49" x14ac:dyDescent="0.25">
      <c r="A51" s="23" t="s">
        <v>20</v>
      </c>
      <c r="B51" s="23" t="s">
        <v>18</v>
      </c>
      <c r="C51" s="46">
        <f t="shared" si="0"/>
        <v>441.5</v>
      </c>
      <c r="D51" s="44">
        <v>1452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14.482716342313156</v>
      </c>
      <c r="N51" s="37">
        <v>0</v>
      </c>
      <c r="O51" s="37">
        <v>0</v>
      </c>
      <c r="P51" s="37">
        <v>0.2194350960956539</v>
      </c>
      <c r="Q51" s="37">
        <v>0</v>
      </c>
      <c r="R51" s="37">
        <v>0</v>
      </c>
      <c r="S51" s="37">
        <v>0.2194350960956539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0.4388701921913078</v>
      </c>
      <c r="Z51" s="37">
        <v>0</v>
      </c>
      <c r="AA51" s="37">
        <v>0</v>
      </c>
      <c r="AB51" s="37">
        <v>0</v>
      </c>
      <c r="AC51" s="37">
        <v>1.0971754804782694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K51" s="37">
        <v>0</v>
      </c>
      <c r="AL51" s="37">
        <v>0</v>
      </c>
      <c r="AM51" s="37">
        <v>0.2194350960956539</v>
      </c>
      <c r="AN51" s="37">
        <v>1.9749158648608851</v>
      </c>
      <c r="AO51" s="37">
        <v>0.87774038438261559</v>
      </c>
      <c r="AP51" s="37">
        <v>0</v>
      </c>
      <c r="AQ51" s="37">
        <v>2.8526562492435006</v>
      </c>
      <c r="AR51" s="37">
        <v>0</v>
      </c>
      <c r="AS51" s="37">
        <v>0</v>
      </c>
      <c r="AT51" s="37">
        <v>0</v>
      </c>
      <c r="AU51" s="37">
        <v>0</v>
      </c>
      <c r="AV51" s="37">
        <v>0</v>
      </c>
      <c r="AW51" s="37">
        <v>0</v>
      </c>
    </row>
    <row r="52" spans="1:49" x14ac:dyDescent="0.25">
      <c r="A52" s="38" t="s">
        <v>21</v>
      </c>
      <c r="B52" s="38" t="s">
        <v>2</v>
      </c>
      <c r="C52" s="45">
        <f t="shared" si="0"/>
        <v>451.5</v>
      </c>
      <c r="D52" s="44">
        <v>1470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11.11738609497384</v>
      </c>
      <c r="N52" s="37">
        <v>0</v>
      </c>
      <c r="O52" s="37">
        <v>0</v>
      </c>
      <c r="P52" s="37">
        <v>0.39008372263066105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0.19504186131533052</v>
      </c>
      <c r="AN52" s="37">
        <v>0.39008372263066105</v>
      </c>
      <c r="AO52" s="37">
        <v>0.58512558394599157</v>
      </c>
      <c r="AP52" s="37">
        <v>0</v>
      </c>
      <c r="AQ52" s="37">
        <v>1.5603348905226442</v>
      </c>
      <c r="AR52" s="37">
        <v>0</v>
      </c>
      <c r="AS52" s="37">
        <v>0.19504186131533052</v>
      </c>
      <c r="AT52" s="37">
        <v>0</v>
      </c>
      <c r="AU52" s="37">
        <v>0</v>
      </c>
      <c r="AV52" s="37">
        <v>0</v>
      </c>
      <c r="AW52" s="37">
        <v>0.39008372263066105</v>
      </c>
    </row>
    <row r="53" spans="1:49" x14ac:dyDescent="0.25">
      <c r="A53" s="23" t="s">
        <v>21</v>
      </c>
      <c r="B53" s="23" t="s">
        <v>3</v>
      </c>
      <c r="C53" s="46">
        <f>460.5</f>
        <v>460.5</v>
      </c>
      <c r="D53" s="44">
        <v>1486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22.145119526677842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0.63271770076222411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1.0545295012703733</v>
      </c>
      <c r="AN53" s="37">
        <v>0.21090590025407469</v>
      </c>
      <c r="AO53" s="37">
        <v>0</v>
      </c>
      <c r="AP53" s="37">
        <v>0</v>
      </c>
      <c r="AQ53" s="37">
        <v>0.21090590025407469</v>
      </c>
      <c r="AR53" s="37">
        <v>0</v>
      </c>
      <c r="AS53" s="37">
        <v>0.21090590025407469</v>
      </c>
      <c r="AT53" s="37">
        <v>0</v>
      </c>
      <c r="AU53" s="37">
        <v>0</v>
      </c>
      <c r="AV53" s="37">
        <v>0</v>
      </c>
      <c r="AW53" s="37">
        <v>0.21090590025407469</v>
      </c>
    </row>
    <row r="54" spans="1:49" x14ac:dyDescent="0.25">
      <c r="A54" s="38" t="s">
        <v>21</v>
      </c>
      <c r="B54" s="38" t="s">
        <v>5</v>
      </c>
      <c r="C54" s="45">
        <f t="shared" si="0"/>
        <v>470.5</v>
      </c>
      <c r="D54" s="44">
        <v>1507</v>
      </c>
      <c r="E54" s="37">
        <v>0</v>
      </c>
      <c r="F54" s="37">
        <v>0.35179156727125216</v>
      </c>
      <c r="G54" s="37">
        <v>0</v>
      </c>
      <c r="H54" s="37">
        <v>0</v>
      </c>
      <c r="I54" s="37">
        <v>0.35179156727125216</v>
      </c>
      <c r="J54" s="37">
        <v>0.35179156727125216</v>
      </c>
      <c r="K54" s="37">
        <v>0</v>
      </c>
      <c r="L54" s="37">
        <v>0</v>
      </c>
      <c r="M54" s="37">
        <v>9.1465807490525552</v>
      </c>
      <c r="N54" s="37">
        <v>0</v>
      </c>
      <c r="O54" s="37">
        <v>0</v>
      </c>
      <c r="P54" s="37">
        <v>3.166124105441269</v>
      </c>
      <c r="Q54" s="37">
        <v>0</v>
      </c>
      <c r="R54" s="37">
        <v>0</v>
      </c>
      <c r="S54" s="37">
        <v>0</v>
      </c>
      <c r="T54" s="37">
        <v>0.35179156727125216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0.70358313454250432</v>
      </c>
      <c r="AB54" s="37">
        <v>0</v>
      </c>
      <c r="AC54" s="37">
        <v>0</v>
      </c>
      <c r="AD54" s="37">
        <v>0</v>
      </c>
      <c r="AE54" s="37">
        <v>0.70358313454250432</v>
      </c>
      <c r="AF54" s="37">
        <v>0</v>
      </c>
      <c r="AG54" s="37">
        <v>0</v>
      </c>
      <c r="AH54" s="37">
        <v>0</v>
      </c>
      <c r="AI54" s="37">
        <v>0</v>
      </c>
      <c r="AJ54" s="37">
        <v>0</v>
      </c>
      <c r="AK54" s="37">
        <v>0</v>
      </c>
      <c r="AL54" s="37">
        <v>0</v>
      </c>
      <c r="AM54" s="37">
        <v>0.35179156727125216</v>
      </c>
      <c r="AN54" s="37">
        <v>0</v>
      </c>
      <c r="AO54" s="37">
        <v>0</v>
      </c>
      <c r="AP54" s="37">
        <v>0</v>
      </c>
      <c r="AQ54" s="37">
        <v>0</v>
      </c>
      <c r="AR54" s="37">
        <v>0</v>
      </c>
      <c r="AS54" s="37">
        <v>0</v>
      </c>
      <c r="AT54" s="37">
        <v>0</v>
      </c>
      <c r="AU54" s="37">
        <v>0</v>
      </c>
      <c r="AV54" s="37">
        <v>0</v>
      </c>
      <c r="AW54" s="37">
        <v>1.0553747018137565</v>
      </c>
    </row>
    <row r="55" spans="1:49" x14ac:dyDescent="0.25">
      <c r="A55" s="23" t="s">
        <v>21</v>
      </c>
      <c r="B55" s="23" t="s">
        <v>7</v>
      </c>
      <c r="C55" s="46">
        <f t="shared" si="0"/>
        <v>480.5</v>
      </c>
      <c r="D55" s="44">
        <v>1533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10.530360255593148</v>
      </c>
      <c r="N55" s="37">
        <v>0</v>
      </c>
      <c r="O55" s="37">
        <v>0</v>
      </c>
      <c r="P55" s="37">
        <v>10.154275960750535</v>
      </c>
      <c r="Q55" s="37">
        <v>0</v>
      </c>
      <c r="R55" s="37">
        <v>0</v>
      </c>
      <c r="S55" s="37">
        <v>0</v>
      </c>
      <c r="T55" s="37">
        <v>0</v>
      </c>
      <c r="U55" s="37">
        <v>0.37608429484261247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0.37608429484261247</v>
      </c>
      <c r="AB55" s="37">
        <v>0</v>
      </c>
      <c r="AC55" s="37">
        <v>0.37608429484261247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0.37608429484261247</v>
      </c>
      <c r="AL55" s="37">
        <v>0</v>
      </c>
      <c r="AM55" s="37">
        <v>1.1282528845278372</v>
      </c>
      <c r="AN55" s="37">
        <v>0</v>
      </c>
      <c r="AO55" s="37">
        <v>0</v>
      </c>
      <c r="AP55" s="37">
        <v>0</v>
      </c>
      <c r="AQ55" s="37">
        <v>0.75216858968522493</v>
      </c>
      <c r="AR55" s="37">
        <v>0</v>
      </c>
      <c r="AS55" s="37">
        <v>0.37608429484261247</v>
      </c>
      <c r="AT55" s="37">
        <v>0</v>
      </c>
      <c r="AU55" s="37">
        <v>0</v>
      </c>
      <c r="AV55" s="37">
        <v>0</v>
      </c>
      <c r="AW55" s="37">
        <v>0.75216858968522493</v>
      </c>
    </row>
    <row r="56" spans="1:49" x14ac:dyDescent="0.25">
      <c r="A56" s="38" t="s">
        <v>21</v>
      </c>
      <c r="B56" s="38" t="s">
        <v>10</v>
      </c>
      <c r="C56" s="45">
        <f t="shared" si="0"/>
        <v>490.5</v>
      </c>
      <c r="D56" s="44">
        <v>1559</v>
      </c>
      <c r="E56" s="37">
        <v>0</v>
      </c>
      <c r="F56" s="37">
        <v>0</v>
      </c>
      <c r="G56" s="37">
        <v>0</v>
      </c>
      <c r="H56" s="37">
        <v>0</v>
      </c>
      <c r="I56" s="37">
        <v>0.25258491854267251</v>
      </c>
      <c r="J56" s="37">
        <v>0.25258491854267251</v>
      </c>
      <c r="K56" s="37">
        <v>0</v>
      </c>
      <c r="L56" s="37">
        <v>0</v>
      </c>
      <c r="M56" s="37">
        <v>12.629245927133626</v>
      </c>
      <c r="N56" s="37">
        <v>0.50516983708534502</v>
      </c>
      <c r="O56" s="37">
        <v>0</v>
      </c>
      <c r="P56" s="37">
        <v>7.324962637737503</v>
      </c>
      <c r="Q56" s="37">
        <v>0</v>
      </c>
      <c r="R56" s="37">
        <v>0</v>
      </c>
      <c r="S56" s="37">
        <v>0</v>
      </c>
      <c r="T56" s="37">
        <v>0</v>
      </c>
      <c r="U56" s="37">
        <v>0.25258491854267251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  <c r="AI56" s="37">
        <v>0</v>
      </c>
      <c r="AJ56" s="37">
        <v>0</v>
      </c>
      <c r="AK56" s="37">
        <v>0</v>
      </c>
      <c r="AL56" s="37">
        <v>0</v>
      </c>
      <c r="AM56" s="37">
        <v>0.25258491854267251</v>
      </c>
      <c r="AN56" s="37">
        <v>0</v>
      </c>
      <c r="AO56" s="37">
        <v>0.75775475562801753</v>
      </c>
      <c r="AP56" s="37">
        <v>0</v>
      </c>
      <c r="AQ56" s="37">
        <v>0.50516983708534502</v>
      </c>
      <c r="AR56" s="37">
        <v>0</v>
      </c>
      <c r="AS56" s="37">
        <v>0</v>
      </c>
      <c r="AT56" s="37">
        <v>0</v>
      </c>
      <c r="AU56" s="37">
        <v>0</v>
      </c>
      <c r="AV56" s="37">
        <v>0</v>
      </c>
      <c r="AW56" s="37">
        <v>1.5155095112560351</v>
      </c>
    </row>
    <row r="57" spans="1:49" x14ac:dyDescent="0.25">
      <c r="A57" s="23" t="s">
        <v>21</v>
      </c>
      <c r="B57" s="23" t="s">
        <v>11</v>
      </c>
      <c r="C57" s="46">
        <f t="shared" si="0"/>
        <v>500.5</v>
      </c>
      <c r="D57" s="44">
        <v>1585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10.046258696396313</v>
      </c>
      <c r="N57" s="37">
        <v>0.49407829654408097</v>
      </c>
      <c r="O57" s="37">
        <v>0</v>
      </c>
      <c r="P57" s="37">
        <v>2.4703914827204043</v>
      </c>
      <c r="Q57" s="37">
        <v>0</v>
      </c>
      <c r="R57" s="37">
        <v>0</v>
      </c>
      <c r="S57" s="37">
        <v>0</v>
      </c>
      <c r="T57" s="37">
        <v>0</v>
      </c>
      <c r="U57" s="37">
        <v>0.16469276551469364</v>
      </c>
      <c r="V57" s="37">
        <v>0</v>
      </c>
      <c r="W57" s="37">
        <v>0.16469276551469364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0.16469276551469364</v>
      </c>
      <c r="AD57" s="37">
        <v>0</v>
      </c>
      <c r="AE57" s="37">
        <v>0.32938553102938728</v>
      </c>
      <c r="AF57" s="37">
        <v>0</v>
      </c>
      <c r="AG57" s="37">
        <v>0.16469276551469364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0.32938553102938728</v>
      </c>
      <c r="AN57" s="37">
        <v>0</v>
      </c>
      <c r="AO57" s="37">
        <v>0.16469276551469364</v>
      </c>
      <c r="AP57" s="37">
        <v>0</v>
      </c>
      <c r="AQ57" s="37">
        <v>0.98815659308816195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</row>
    <row r="58" spans="1:49" x14ac:dyDescent="0.25">
      <c r="A58" s="38" t="s">
        <v>21</v>
      </c>
      <c r="B58" s="38" t="s">
        <v>12</v>
      </c>
      <c r="C58" s="45">
        <f t="shared" si="0"/>
        <v>510.5</v>
      </c>
      <c r="D58" s="44">
        <v>1610</v>
      </c>
      <c r="E58" s="37">
        <v>0</v>
      </c>
      <c r="F58" s="37">
        <v>0</v>
      </c>
      <c r="G58" s="37">
        <v>0</v>
      </c>
      <c r="H58" s="37">
        <v>0</v>
      </c>
      <c r="I58" s="37">
        <v>0.34222501112916348</v>
      </c>
      <c r="J58" s="37">
        <v>0</v>
      </c>
      <c r="K58" s="37">
        <v>0</v>
      </c>
      <c r="L58" s="37">
        <v>0.34222501112916348</v>
      </c>
      <c r="M58" s="37">
        <v>14.715675478554031</v>
      </c>
      <c r="N58" s="37">
        <v>0</v>
      </c>
      <c r="O58" s="37">
        <v>0</v>
      </c>
      <c r="P58" s="37">
        <v>5.81782518919578</v>
      </c>
      <c r="Q58" s="37">
        <v>0</v>
      </c>
      <c r="R58" s="37">
        <v>0</v>
      </c>
      <c r="S58" s="37">
        <v>0</v>
      </c>
      <c r="T58" s="37">
        <v>0</v>
      </c>
      <c r="U58" s="37">
        <v>0.34222501112916348</v>
      </c>
      <c r="V58" s="37">
        <v>0</v>
      </c>
      <c r="W58" s="37">
        <v>0</v>
      </c>
      <c r="X58" s="37">
        <v>0.34222501112916348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1.0266750333874906</v>
      </c>
      <c r="AN58" s="37">
        <v>0.34222501112916348</v>
      </c>
      <c r="AO58" s="37">
        <v>0.34222501112916348</v>
      </c>
      <c r="AP58" s="37">
        <v>0</v>
      </c>
      <c r="AQ58" s="37">
        <v>0.68445002225832696</v>
      </c>
      <c r="AR58" s="37">
        <v>0</v>
      </c>
      <c r="AS58" s="37">
        <v>0</v>
      </c>
      <c r="AT58" s="37">
        <v>0</v>
      </c>
      <c r="AU58" s="37">
        <v>0</v>
      </c>
      <c r="AV58" s="37">
        <v>0</v>
      </c>
      <c r="AW58" s="37">
        <v>4.1067001335499622</v>
      </c>
    </row>
    <row r="59" spans="1:49" x14ac:dyDescent="0.25">
      <c r="A59" s="23" t="s">
        <v>21</v>
      </c>
      <c r="B59" s="23" t="s">
        <v>14</v>
      </c>
      <c r="C59" s="46">
        <f t="shared" si="0"/>
        <v>520.5</v>
      </c>
      <c r="D59" s="44">
        <v>1663</v>
      </c>
      <c r="E59" s="37">
        <v>0</v>
      </c>
      <c r="F59" s="37">
        <v>0</v>
      </c>
      <c r="G59" s="37">
        <v>0</v>
      </c>
      <c r="H59" s="37">
        <v>0</v>
      </c>
      <c r="I59" s="37">
        <v>0.33020526997122851</v>
      </c>
      <c r="J59" s="37">
        <v>0</v>
      </c>
      <c r="K59" s="37">
        <v>0</v>
      </c>
      <c r="L59" s="37">
        <v>0</v>
      </c>
      <c r="M59" s="37">
        <v>5.9436948594821128</v>
      </c>
      <c r="N59" s="37">
        <v>0</v>
      </c>
      <c r="O59" s="37">
        <v>0.33020526997122851</v>
      </c>
      <c r="P59" s="37">
        <v>3.6322579696835136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0.33020526997122851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0.33020526997122851</v>
      </c>
      <c r="AR59" s="37">
        <v>0</v>
      </c>
      <c r="AS59" s="37">
        <v>0.33020526997122851</v>
      </c>
      <c r="AT59" s="37">
        <v>0</v>
      </c>
      <c r="AU59" s="37">
        <v>0</v>
      </c>
      <c r="AV59" s="37">
        <v>0</v>
      </c>
      <c r="AW59" s="37">
        <v>0</v>
      </c>
    </row>
    <row r="60" spans="1:49" x14ac:dyDescent="0.25">
      <c r="A60" s="38" t="s">
        <v>21</v>
      </c>
      <c r="B60" s="38" t="s">
        <v>22</v>
      </c>
      <c r="C60" s="45">
        <f t="shared" si="0"/>
        <v>530.5</v>
      </c>
      <c r="D60" s="44">
        <v>1697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0.24964064840454947</v>
      </c>
      <c r="K60" s="37">
        <v>0</v>
      </c>
      <c r="L60" s="37">
        <v>0</v>
      </c>
      <c r="M60" s="37">
        <v>48.679926438887151</v>
      </c>
      <c r="N60" s="37">
        <v>0.24964064840454947</v>
      </c>
      <c r="O60" s="37">
        <v>0</v>
      </c>
      <c r="P60" s="37">
        <v>4.4935316712818905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0.74892194521364841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0.99856259361819788</v>
      </c>
      <c r="AN60" s="37">
        <v>0</v>
      </c>
      <c r="AO60" s="37">
        <v>0.24964064840454947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0.74892194521364841</v>
      </c>
    </row>
    <row r="61" spans="1:49" x14ac:dyDescent="0.25">
      <c r="A61" s="23" t="s">
        <v>21</v>
      </c>
      <c r="B61" s="23" t="s">
        <v>18</v>
      </c>
      <c r="C61" s="46">
        <f t="shared" si="0"/>
        <v>540.5</v>
      </c>
      <c r="D61" s="44">
        <v>1721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3.43193510860486</v>
      </c>
      <c r="N61" s="37">
        <v>0</v>
      </c>
      <c r="O61" s="37">
        <v>0</v>
      </c>
      <c r="P61" s="37">
        <v>7.8934507497911781</v>
      </c>
      <c r="Q61" s="37">
        <v>0</v>
      </c>
      <c r="R61" s="37">
        <v>0</v>
      </c>
      <c r="S61" s="37">
        <v>0</v>
      </c>
      <c r="T61" s="37">
        <v>0</v>
      </c>
      <c r="U61" s="37">
        <v>1.029580532581458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0.343193510860486</v>
      </c>
      <c r="AF61" s="37">
        <v>0</v>
      </c>
      <c r="AG61" s="37">
        <v>0.343193510860486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0.343193510860486</v>
      </c>
      <c r="AN61" s="37">
        <v>0</v>
      </c>
      <c r="AO61" s="37">
        <v>0</v>
      </c>
      <c r="AP61" s="37">
        <v>0</v>
      </c>
      <c r="AQ61" s="37">
        <v>1.029580532581458</v>
      </c>
      <c r="AR61" s="37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4.4615156411863177</v>
      </c>
    </row>
    <row r="62" spans="1:49" x14ac:dyDescent="0.25">
      <c r="A62" s="38" t="s">
        <v>23</v>
      </c>
      <c r="B62" s="38" t="s">
        <v>2</v>
      </c>
      <c r="C62" s="45">
        <v>552.5</v>
      </c>
      <c r="D62" s="44">
        <v>1749</v>
      </c>
      <c r="E62" s="37">
        <v>0</v>
      </c>
      <c r="F62" s="37">
        <v>0</v>
      </c>
      <c r="G62" s="37">
        <v>0</v>
      </c>
      <c r="H62" s="37">
        <v>0</v>
      </c>
      <c r="I62" s="37">
        <v>0.24098207330241744</v>
      </c>
      <c r="J62" s="37">
        <v>0.12049103665120872</v>
      </c>
      <c r="K62" s="37">
        <v>0</v>
      </c>
      <c r="L62" s="37">
        <v>0</v>
      </c>
      <c r="M62" s="37">
        <v>2.6508028063265918</v>
      </c>
      <c r="N62" s="37">
        <v>0</v>
      </c>
      <c r="O62" s="37">
        <v>0</v>
      </c>
      <c r="P62" s="37">
        <v>2.7712938429778005</v>
      </c>
      <c r="Q62" s="37">
        <v>0</v>
      </c>
      <c r="R62" s="37">
        <v>0</v>
      </c>
      <c r="S62" s="37">
        <v>0.12049103665120872</v>
      </c>
      <c r="T62" s="37">
        <v>0</v>
      </c>
      <c r="U62" s="37">
        <v>0.12049103665120872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0.12049103665120872</v>
      </c>
      <c r="AK62" s="37">
        <v>0</v>
      </c>
      <c r="AL62" s="37">
        <v>0</v>
      </c>
      <c r="AM62" s="37">
        <v>0.24098207330241744</v>
      </c>
      <c r="AN62" s="37">
        <v>0</v>
      </c>
      <c r="AO62" s="37">
        <v>0.60245518325604364</v>
      </c>
      <c r="AP62" s="37">
        <v>0</v>
      </c>
      <c r="AQ62" s="37">
        <v>0.48196414660483489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1.9278565864193395</v>
      </c>
    </row>
    <row r="63" spans="1:49" x14ac:dyDescent="0.25">
      <c r="A63" s="23" t="s">
        <v>23</v>
      </c>
      <c r="B63" s="23" t="s">
        <v>3</v>
      </c>
      <c r="C63" s="46">
        <v>561.5</v>
      </c>
      <c r="D63" s="44">
        <v>1772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9.7344579267662841</v>
      </c>
      <c r="N63" s="37">
        <v>0</v>
      </c>
      <c r="O63" s="37">
        <v>0</v>
      </c>
      <c r="P63" s="37">
        <v>3.0420181021144637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0.60840362042289275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0.91260543063433919</v>
      </c>
      <c r="AN63" s="37">
        <v>0.30420181021144638</v>
      </c>
      <c r="AO63" s="37">
        <v>0.60840362042289275</v>
      </c>
      <c r="AP63" s="37">
        <v>0</v>
      </c>
      <c r="AQ63" s="37">
        <v>0.30420181021144638</v>
      </c>
      <c r="AR63" s="37">
        <v>0</v>
      </c>
      <c r="AS63" s="37">
        <v>0</v>
      </c>
      <c r="AT63" s="37">
        <v>0</v>
      </c>
      <c r="AU63" s="37">
        <v>0</v>
      </c>
      <c r="AV63" s="37">
        <v>0</v>
      </c>
      <c r="AW63" s="37">
        <v>0</v>
      </c>
    </row>
    <row r="64" spans="1:49" x14ac:dyDescent="0.25">
      <c r="A64" s="38" t="s">
        <v>23</v>
      </c>
      <c r="B64" s="38" t="s">
        <v>5</v>
      </c>
      <c r="C64" s="45">
        <f t="shared" si="0"/>
        <v>571.5</v>
      </c>
      <c r="D64" s="44">
        <v>1797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0.15223530051292533</v>
      </c>
      <c r="K64" s="37">
        <v>0</v>
      </c>
      <c r="L64" s="37">
        <v>0</v>
      </c>
      <c r="M64" s="37">
        <v>10.199765134365997</v>
      </c>
      <c r="N64" s="37">
        <v>0</v>
      </c>
      <c r="O64" s="37">
        <v>0</v>
      </c>
      <c r="P64" s="37">
        <v>1.3701177046163278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0.45670590153877594</v>
      </c>
      <c r="AN64" s="37">
        <v>0.15223530051292533</v>
      </c>
      <c r="AO64" s="37">
        <v>0.45670590153877594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0</v>
      </c>
    </row>
    <row r="65" spans="1:49" x14ac:dyDescent="0.25">
      <c r="A65" s="23" t="s">
        <v>23</v>
      </c>
      <c r="B65" s="23" t="s">
        <v>7</v>
      </c>
      <c r="C65" s="46">
        <f t="shared" si="0"/>
        <v>581.5</v>
      </c>
      <c r="D65" s="44">
        <v>1824</v>
      </c>
      <c r="E65" s="37">
        <v>0</v>
      </c>
      <c r="F65" s="37">
        <v>0</v>
      </c>
      <c r="G65" s="37">
        <v>0</v>
      </c>
      <c r="H65" s="37">
        <v>0.47209920068749961</v>
      </c>
      <c r="I65" s="37">
        <v>0.47209920068749961</v>
      </c>
      <c r="J65" s="37">
        <v>0</v>
      </c>
      <c r="K65" s="37">
        <v>0</v>
      </c>
      <c r="L65" s="37">
        <v>0</v>
      </c>
      <c r="M65" s="37">
        <v>12.27457921787499</v>
      </c>
      <c r="N65" s="37">
        <v>0</v>
      </c>
      <c r="O65" s="37">
        <v>0</v>
      </c>
      <c r="P65" s="37">
        <v>7.5535872109999938</v>
      </c>
      <c r="Q65" s="37">
        <v>0</v>
      </c>
      <c r="R65" s="37">
        <v>0</v>
      </c>
      <c r="S65" s="37">
        <v>0</v>
      </c>
      <c r="T65" s="37">
        <v>0.47209920068749961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0.47209920068749961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0.47209920068749961</v>
      </c>
      <c r="AN65" s="37">
        <v>0</v>
      </c>
      <c r="AO65" s="37">
        <v>0.47209920068749961</v>
      </c>
      <c r="AP65" s="37">
        <v>0</v>
      </c>
      <c r="AQ65" s="37">
        <v>0</v>
      </c>
      <c r="AR65" s="37">
        <v>0</v>
      </c>
      <c r="AS65" s="37">
        <v>0.94419840137499922</v>
      </c>
      <c r="AT65" s="37">
        <v>0</v>
      </c>
      <c r="AU65" s="37">
        <v>0</v>
      </c>
      <c r="AV65" s="37">
        <v>0</v>
      </c>
      <c r="AW65" s="37">
        <v>1.8883968027499984</v>
      </c>
    </row>
    <row r="66" spans="1:49" x14ac:dyDescent="0.25">
      <c r="A66" s="38" t="s">
        <v>23</v>
      </c>
      <c r="B66" s="38" t="s">
        <v>10</v>
      </c>
      <c r="C66" s="45">
        <f t="shared" si="0"/>
        <v>591.5</v>
      </c>
      <c r="D66" s="44">
        <v>1851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20.309357379482375</v>
      </c>
      <c r="N66" s="37">
        <v>0</v>
      </c>
      <c r="O66" s="37">
        <v>0</v>
      </c>
      <c r="P66" s="37">
        <v>2.1704656741431543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0.46509978731639029</v>
      </c>
      <c r="AD66" s="37">
        <v>0</v>
      </c>
      <c r="AE66" s="37">
        <v>0.15503326243879675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K66" s="37">
        <v>0</v>
      </c>
      <c r="AL66" s="37">
        <v>0</v>
      </c>
      <c r="AM66" s="37">
        <v>0.46509978731639029</v>
      </c>
      <c r="AN66" s="37">
        <v>0</v>
      </c>
      <c r="AO66" s="37">
        <v>0.93019957463278058</v>
      </c>
      <c r="AP66" s="37">
        <v>0</v>
      </c>
      <c r="AQ66" s="37">
        <v>0.93019957463278058</v>
      </c>
      <c r="AR66" s="37">
        <v>0</v>
      </c>
      <c r="AS66" s="37">
        <v>0.15503326243879675</v>
      </c>
      <c r="AT66" s="37">
        <v>0</v>
      </c>
      <c r="AU66" s="37">
        <v>0</v>
      </c>
      <c r="AV66" s="37">
        <v>0</v>
      </c>
      <c r="AW66" s="37">
        <v>0.31006652487759351</v>
      </c>
    </row>
    <row r="67" spans="1:49" x14ac:dyDescent="0.25">
      <c r="A67" s="23" t="s">
        <v>23</v>
      </c>
      <c r="B67" s="23" t="s">
        <v>11</v>
      </c>
      <c r="C67" s="46">
        <f t="shared" si="0"/>
        <v>601.5</v>
      </c>
      <c r="D67" s="44">
        <v>1878</v>
      </c>
      <c r="E67" s="37">
        <v>0</v>
      </c>
      <c r="F67" s="37">
        <v>0.10910005856674132</v>
      </c>
      <c r="G67" s="37">
        <v>0.21820011713348264</v>
      </c>
      <c r="H67" s="37">
        <v>0</v>
      </c>
      <c r="I67" s="37">
        <v>0.32730017570022396</v>
      </c>
      <c r="J67" s="37">
        <v>0.65460035140044792</v>
      </c>
      <c r="K67" s="37">
        <v>0</v>
      </c>
      <c r="L67" s="37">
        <v>0.10910005856674132</v>
      </c>
      <c r="M67" s="37">
        <v>27.929614993085782</v>
      </c>
      <c r="N67" s="37">
        <v>1.8547009956346028</v>
      </c>
      <c r="O67" s="37">
        <v>0</v>
      </c>
      <c r="P67" s="37">
        <v>4.90950263550336</v>
      </c>
      <c r="Q67" s="37">
        <v>0</v>
      </c>
      <c r="R67" s="37">
        <v>0</v>
      </c>
      <c r="S67" s="37">
        <v>0</v>
      </c>
      <c r="T67" s="37">
        <v>0.21820011713348264</v>
      </c>
      <c r="U67" s="37">
        <v>0.32730017570022402</v>
      </c>
      <c r="V67" s="37">
        <v>0.10910005856674132</v>
      </c>
      <c r="W67" s="37">
        <v>0.10910005856674132</v>
      </c>
      <c r="X67" s="37">
        <v>0</v>
      </c>
      <c r="Y67" s="37">
        <v>0</v>
      </c>
      <c r="Z67" s="37">
        <v>0.21820011713348264</v>
      </c>
      <c r="AA67" s="37">
        <v>0.10910005856674132</v>
      </c>
      <c r="AB67" s="37">
        <v>0</v>
      </c>
      <c r="AC67" s="37">
        <v>0</v>
      </c>
      <c r="AD67" s="37">
        <v>0</v>
      </c>
      <c r="AE67" s="37">
        <v>1.0910005856674134</v>
      </c>
      <c r="AF67" s="37">
        <v>0</v>
      </c>
      <c r="AG67" s="37">
        <v>0</v>
      </c>
      <c r="AH67" s="37">
        <v>0</v>
      </c>
      <c r="AI67" s="37">
        <v>0</v>
      </c>
      <c r="AJ67" s="37">
        <v>0.10910005856674132</v>
      </c>
      <c r="AK67" s="37">
        <v>0</v>
      </c>
      <c r="AL67" s="37">
        <v>0</v>
      </c>
      <c r="AM67" s="37">
        <v>0.21820011713348264</v>
      </c>
      <c r="AN67" s="37">
        <v>0</v>
      </c>
      <c r="AO67" s="37">
        <v>0.43640023426696528</v>
      </c>
      <c r="AP67" s="37">
        <v>0</v>
      </c>
      <c r="AQ67" s="37">
        <v>0.98190052710067188</v>
      </c>
      <c r="AR67" s="37">
        <v>0</v>
      </c>
      <c r="AS67" s="37">
        <v>0</v>
      </c>
      <c r="AT67" s="37">
        <v>0</v>
      </c>
      <c r="AU67" s="37">
        <v>0</v>
      </c>
      <c r="AV67" s="37">
        <v>0</v>
      </c>
      <c r="AW67" s="37">
        <v>3.8185020498359461</v>
      </c>
    </row>
    <row r="68" spans="1:49" x14ac:dyDescent="0.25">
      <c r="A68" s="38" t="s">
        <v>23</v>
      </c>
      <c r="B68" s="38" t="s">
        <v>12</v>
      </c>
      <c r="C68" s="45">
        <f t="shared" si="0"/>
        <v>611.5</v>
      </c>
      <c r="D68" s="44">
        <v>1905</v>
      </c>
      <c r="E68" s="37">
        <v>0.23173452894958296</v>
      </c>
      <c r="F68" s="37">
        <v>0.13718684113815308</v>
      </c>
      <c r="G68" s="37">
        <v>0</v>
      </c>
      <c r="H68" s="37">
        <v>0.13718684113815308</v>
      </c>
      <c r="I68" s="37">
        <v>0</v>
      </c>
      <c r="J68" s="37">
        <v>0</v>
      </c>
      <c r="K68" s="37">
        <v>0</v>
      </c>
      <c r="L68" s="37">
        <v>0</v>
      </c>
      <c r="M68" s="37">
        <v>20.989586694137419</v>
      </c>
      <c r="N68" s="37">
        <v>0.5487473645526123</v>
      </c>
      <c r="O68" s="37">
        <v>0</v>
      </c>
      <c r="P68" s="37">
        <v>2.7437368227630614</v>
      </c>
      <c r="Q68" s="37">
        <v>0</v>
      </c>
      <c r="R68" s="37">
        <v>0.13718684113815308</v>
      </c>
      <c r="S68" s="37">
        <v>0</v>
      </c>
      <c r="T68" s="37">
        <v>0.4115605234144592</v>
      </c>
      <c r="U68" s="37">
        <v>0.13718684113815308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0.4115605234144592</v>
      </c>
      <c r="AD68" s="37">
        <v>0.13718684113815308</v>
      </c>
      <c r="AE68" s="37">
        <v>0.5487473645526123</v>
      </c>
      <c r="AF68" s="37">
        <v>0</v>
      </c>
      <c r="AG68" s="37">
        <v>0</v>
      </c>
      <c r="AH68" s="37">
        <v>0</v>
      </c>
      <c r="AI68" s="37">
        <v>0</v>
      </c>
      <c r="AJ68" s="37">
        <v>0.13718684113815308</v>
      </c>
      <c r="AK68" s="37">
        <v>0</v>
      </c>
      <c r="AL68" s="37">
        <v>0</v>
      </c>
      <c r="AM68" s="37">
        <v>0</v>
      </c>
      <c r="AN68" s="37">
        <v>0</v>
      </c>
      <c r="AO68" s="37">
        <v>0</v>
      </c>
      <c r="AP68" s="37">
        <v>0</v>
      </c>
      <c r="AQ68" s="37">
        <v>0.5487473645526123</v>
      </c>
      <c r="AR68" s="37">
        <v>0</v>
      </c>
      <c r="AS68" s="37">
        <v>0</v>
      </c>
      <c r="AT68" s="37">
        <v>0</v>
      </c>
      <c r="AU68" s="37">
        <v>0</v>
      </c>
      <c r="AV68" s="37">
        <v>0</v>
      </c>
      <c r="AW68" s="37">
        <v>0.68593420569076535</v>
      </c>
    </row>
    <row r="69" spans="1:49" x14ac:dyDescent="0.25">
      <c r="A69" s="23" t="s">
        <v>23</v>
      </c>
      <c r="B69" s="23" t="s">
        <v>14</v>
      </c>
      <c r="C69" s="46">
        <f t="shared" si="0"/>
        <v>621.5</v>
      </c>
      <c r="D69" s="44">
        <v>1932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3.726034291006429</v>
      </c>
      <c r="N69" s="37">
        <v>0</v>
      </c>
      <c r="O69" s="37">
        <v>0</v>
      </c>
      <c r="P69" s="37">
        <v>0.74520685820128574</v>
      </c>
      <c r="Q69" s="37">
        <v>0.24840228606709525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0.24840228606709525</v>
      </c>
      <c r="AB69" s="37">
        <v>0</v>
      </c>
      <c r="AC69" s="37">
        <v>0.49680457213419049</v>
      </c>
      <c r="AD69" s="37">
        <v>0</v>
      </c>
      <c r="AE69" s="37">
        <v>0</v>
      </c>
      <c r="AF69" s="37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0.24840228606709525</v>
      </c>
      <c r="AO69" s="37">
        <v>1.4904137164025715</v>
      </c>
      <c r="AP69" s="37">
        <v>0</v>
      </c>
      <c r="AQ69" s="37">
        <v>0.99360914426838098</v>
      </c>
      <c r="AR69" s="37">
        <v>0</v>
      </c>
      <c r="AS69" s="37">
        <v>0</v>
      </c>
      <c r="AT69" s="37">
        <v>0</v>
      </c>
      <c r="AU69" s="37">
        <v>0</v>
      </c>
      <c r="AV69" s="37">
        <v>0</v>
      </c>
      <c r="AW69" s="37">
        <v>0.99360914426838098</v>
      </c>
    </row>
    <row r="70" spans="1:49" x14ac:dyDescent="0.25">
      <c r="A70" s="38" t="s">
        <v>23</v>
      </c>
      <c r="B70" s="38" t="s">
        <v>15</v>
      </c>
      <c r="C70" s="45">
        <f t="shared" si="0"/>
        <v>631.5</v>
      </c>
      <c r="D70" s="44">
        <v>1960</v>
      </c>
      <c r="E70" s="37">
        <v>0</v>
      </c>
      <c r="F70" s="37">
        <v>0</v>
      </c>
      <c r="G70" s="37">
        <v>0</v>
      </c>
      <c r="H70" s="37">
        <v>0</v>
      </c>
      <c r="I70" s="37">
        <v>0.54311914051393129</v>
      </c>
      <c r="J70" s="37">
        <v>0</v>
      </c>
      <c r="K70" s="37">
        <v>0.10862382810278627</v>
      </c>
      <c r="L70" s="37">
        <v>0</v>
      </c>
      <c r="M70" s="37">
        <v>57.353381238271147</v>
      </c>
      <c r="N70" s="37">
        <v>0.10862382810278627</v>
      </c>
      <c r="O70" s="37">
        <v>0</v>
      </c>
      <c r="P70" s="37">
        <v>0.54311914051393129</v>
      </c>
      <c r="Q70" s="37">
        <v>0</v>
      </c>
      <c r="R70" s="37">
        <v>0</v>
      </c>
      <c r="S70" s="37">
        <v>0</v>
      </c>
      <c r="T70" s="37">
        <v>0.10862382810278627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0.43449531241114508</v>
      </c>
      <c r="AD70" s="37">
        <v>0</v>
      </c>
      <c r="AE70" s="37">
        <v>0.54311914051393129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0.21724765620557254</v>
      </c>
      <c r="AN70" s="37">
        <v>0</v>
      </c>
      <c r="AO70" s="37">
        <v>0.97761445292507643</v>
      </c>
      <c r="AP70" s="37">
        <v>0.43449531241114508</v>
      </c>
      <c r="AQ70" s="37">
        <v>1.4121097653362216</v>
      </c>
      <c r="AR70" s="37">
        <v>0</v>
      </c>
      <c r="AS70" s="37">
        <v>0</v>
      </c>
      <c r="AT70" s="37">
        <v>0</v>
      </c>
      <c r="AU70" s="37">
        <v>0</v>
      </c>
      <c r="AV70" s="37">
        <v>0</v>
      </c>
      <c r="AW70" s="37">
        <v>2.7155957025696567</v>
      </c>
    </row>
    <row r="71" spans="1:49" x14ac:dyDescent="0.25">
      <c r="A71" s="23" t="s">
        <v>23</v>
      </c>
      <c r="B71" s="23" t="s">
        <v>18</v>
      </c>
      <c r="C71" s="46">
        <f t="shared" si="0"/>
        <v>641.5</v>
      </c>
      <c r="D71" s="44">
        <v>1987</v>
      </c>
      <c r="E71" s="37">
        <v>0</v>
      </c>
      <c r="F71" s="37">
        <v>0.19076799879449644</v>
      </c>
      <c r="G71" s="37">
        <v>0</v>
      </c>
      <c r="H71" s="37">
        <v>0</v>
      </c>
      <c r="I71" s="37">
        <v>9.5383999397248218E-2</v>
      </c>
      <c r="J71" s="37">
        <v>0.66768799578073756</v>
      </c>
      <c r="K71" s="37">
        <v>9.5383999397248218E-2</v>
      </c>
      <c r="L71" s="37">
        <v>0</v>
      </c>
      <c r="M71" s="37">
        <v>23.178311853531316</v>
      </c>
      <c r="N71" s="37">
        <v>0</v>
      </c>
      <c r="O71" s="37">
        <v>0</v>
      </c>
      <c r="P71" s="37">
        <v>1.9076799879449644</v>
      </c>
      <c r="Q71" s="37">
        <v>0</v>
      </c>
      <c r="R71" s="37">
        <v>9.5383999397248218E-2</v>
      </c>
      <c r="S71" s="37">
        <v>0</v>
      </c>
      <c r="T71" s="37">
        <v>0.57230399638348928</v>
      </c>
      <c r="U71" s="37">
        <v>0.57230399638348928</v>
      </c>
      <c r="V71" s="37">
        <v>0.28615199819174464</v>
      </c>
      <c r="W71" s="37">
        <v>0</v>
      </c>
      <c r="X71" s="37">
        <v>0</v>
      </c>
      <c r="Y71" s="37">
        <v>0</v>
      </c>
      <c r="Z71" s="37">
        <v>9.5383999397248218E-2</v>
      </c>
      <c r="AA71" s="37">
        <v>0</v>
      </c>
      <c r="AB71" s="37">
        <v>0</v>
      </c>
      <c r="AC71" s="37">
        <v>1.0492239933697305</v>
      </c>
      <c r="AD71" s="37">
        <v>0</v>
      </c>
      <c r="AE71" s="37">
        <v>0.57230399638348928</v>
      </c>
      <c r="AF71" s="37">
        <v>0</v>
      </c>
      <c r="AG71" s="37">
        <v>0</v>
      </c>
      <c r="AH71" s="37">
        <v>0</v>
      </c>
      <c r="AI71" s="37">
        <v>0</v>
      </c>
      <c r="AJ71" s="37">
        <v>0</v>
      </c>
      <c r="AK71" s="37">
        <v>0</v>
      </c>
      <c r="AL71" s="37">
        <v>0</v>
      </c>
      <c r="AM71" s="37">
        <v>0.38153599758899287</v>
      </c>
      <c r="AN71" s="37">
        <v>0.28615199819174464</v>
      </c>
      <c r="AO71" s="37">
        <v>0.4769199969862411</v>
      </c>
      <c r="AP71" s="37">
        <v>0</v>
      </c>
      <c r="AQ71" s="37">
        <v>0.9538399939724822</v>
      </c>
      <c r="AR71" s="37">
        <v>0</v>
      </c>
      <c r="AS71" s="37">
        <v>0</v>
      </c>
      <c r="AT71" s="37">
        <v>0</v>
      </c>
      <c r="AU71" s="37">
        <v>0</v>
      </c>
      <c r="AV71" s="37">
        <v>9.5383999397248218E-2</v>
      </c>
      <c r="AW71" s="37">
        <v>3.3384399789036876</v>
      </c>
    </row>
    <row r="72" spans="1:49" x14ac:dyDescent="0.25">
      <c r="A72" s="38" t="s">
        <v>23</v>
      </c>
      <c r="B72" s="38" t="s">
        <v>24</v>
      </c>
      <c r="C72" s="47">
        <v>650.5</v>
      </c>
      <c r="D72" s="44">
        <v>2012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10.518341126105557</v>
      </c>
      <c r="N72" s="37">
        <v>0</v>
      </c>
      <c r="O72" s="37">
        <v>0</v>
      </c>
      <c r="P72" s="37">
        <v>0.16434908009539934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0.32869816019079867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0.65739632038159734</v>
      </c>
      <c r="AN72" s="37">
        <v>0</v>
      </c>
      <c r="AO72" s="37">
        <v>0.82174540047699662</v>
      </c>
      <c r="AP72" s="37">
        <v>0</v>
      </c>
      <c r="AQ72" s="37">
        <v>0.16434908009539934</v>
      </c>
      <c r="AR72" s="37">
        <v>0</v>
      </c>
      <c r="AS72" s="37">
        <v>0</v>
      </c>
      <c r="AT72" s="37">
        <v>0</v>
      </c>
      <c r="AU72" s="37">
        <v>0</v>
      </c>
      <c r="AV72" s="37">
        <v>0</v>
      </c>
      <c r="AW72" s="37">
        <v>0.98609448057239601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A5A6D-9CB1-4A01-A5D9-85C98098616E}">
  <dimension ref="A1:L72"/>
  <sheetViews>
    <sheetView tabSelected="1" topLeftCell="A42" workbookViewId="0">
      <selection activeCell="J5" sqref="J5"/>
    </sheetView>
  </sheetViews>
  <sheetFormatPr defaultRowHeight="15" x14ac:dyDescent="0.25"/>
  <sheetData>
    <row r="1" spans="1:12" ht="136.5" x14ac:dyDescent="0.25">
      <c r="A1" s="11" t="s">
        <v>0</v>
      </c>
      <c r="B1" s="6" t="s">
        <v>25</v>
      </c>
      <c r="C1" s="6" t="s">
        <v>26</v>
      </c>
      <c r="D1" s="6" t="s">
        <v>72</v>
      </c>
      <c r="E1" s="6" t="s">
        <v>74</v>
      </c>
      <c r="F1" s="6" t="s">
        <v>75</v>
      </c>
      <c r="J1" s="9"/>
      <c r="K1" s="10"/>
      <c r="L1" s="9"/>
    </row>
    <row r="2" spans="1:12" x14ac:dyDescent="0.25">
      <c r="A2" s="26" t="s">
        <v>1</v>
      </c>
      <c r="B2" s="21" t="s">
        <v>2</v>
      </c>
      <c r="C2" s="22">
        <v>1.5</v>
      </c>
      <c r="D2" s="1">
        <v>-66</v>
      </c>
      <c r="E2" s="23">
        <v>0</v>
      </c>
      <c r="F2" s="23">
        <v>0</v>
      </c>
      <c r="I2" s="10"/>
      <c r="J2" s="10"/>
      <c r="K2" s="10"/>
      <c r="L2" s="10"/>
    </row>
    <row r="3" spans="1:12" x14ac:dyDescent="0.25">
      <c r="A3" s="12" t="s">
        <v>1</v>
      </c>
      <c r="B3" s="2" t="s">
        <v>3</v>
      </c>
      <c r="C3" s="3">
        <f>C2+9</f>
        <v>10.5</v>
      </c>
      <c r="D3" s="1">
        <v>-26</v>
      </c>
      <c r="E3" s="23">
        <v>0.65695999999999999</v>
      </c>
      <c r="F3" s="23">
        <v>0.71357999999999999</v>
      </c>
      <c r="I3" s="10"/>
      <c r="J3" s="10"/>
      <c r="K3" s="10"/>
      <c r="L3" s="10"/>
    </row>
    <row r="4" spans="1:12" x14ac:dyDescent="0.25">
      <c r="A4" s="26" t="s">
        <v>1</v>
      </c>
      <c r="B4" s="21" t="s">
        <v>4</v>
      </c>
      <c r="C4" s="22">
        <v>15.5</v>
      </c>
      <c r="D4" s="1">
        <v>50</v>
      </c>
      <c r="E4" s="23">
        <v>0.98073999999999995</v>
      </c>
      <c r="F4" s="23">
        <v>8.4667999999999993E-2</v>
      </c>
      <c r="I4" s="10"/>
      <c r="J4" s="10"/>
      <c r="K4" s="10"/>
      <c r="L4" s="10"/>
    </row>
    <row r="5" spans="1:12" x14ac:dyDescent="0.25">
      <c r="A5" s="12" t="s">
        <v>1</v>
      </c>
      <c r="B5" s="2" t="s">
        <v>5</v>
      </c>
      <c r="C5" s="3">
        <f>C3+10</f>
        <v>20.5</v>
      </c>
      <c r="D5" s="1">
        <v>145</v>
      </c>
      <c r="E5" s="23">
        <v>0.96774000000000004</v>
      </c>
      <c r="F5" s="23">
        <v>0.19411999999999999</v>
      </c>
      <c r="I5" s="10"/>
      <c r="J5" s="10"/>
      <c r="K5" s="10"/>
      <c r="L5" s="10"/>
    </row>
    <row r="6" spans="1:12" x14ac:dyDescent="0.25">
      <c r="A6" s="26" t="s">
        <v>1</v>
      </c>
      <c r="B6" s="21" t="s">
        <v>6</v>
      </c>
      <c r="C6" s="22">
        <v>25.5</v>
      </c>
      <c r="D6" s="1">
        <v>258</v>
      </c>
      <c r="E6" s="23">
        <v>6.7065E-2</v>
      </c>
      <c r="F6" s="23">
        <v>0.69488000000000005</v>
      </c>
      <c r="I6" s="10"/>
      <c r="J6" s="10"/>
      <c r="K6" s="10"/>
      <c r="L6" s="10"/>
    </row>
    <row r="7" spans="1:12" x14ac:dyDescent="0.25">
      <c r="A7" s="12" t="s">
        <v>1</v>
      </c>
      <c r="B7" s="2" t="s">
        <v>7</v>
      </c>
      <c r="C7" s="3">
        <f>C5+10</f>
        <v>30.5</v>
      </c>
      <c r="D7" s="1">
        <v>372</v>
      </c>
      <c r="E7" s="23">
        <v>0.50253000000000003</v>
      </c>
      <c r="F7" s="23">
        <v>0.66215000000000002</v>
      </c>
      <c r="I7" s="10"/>
      <c r="J7" s="10"/>
      <c r="K7" s="10"/>
      <c r="L7" s="10"/>
    </row>
    <row r="8" spans="1:12" x14ac:dyDescent="0.25">
      <c r="A8" s="26" t="s">
        <v>8</v>
      </c>
      <c r="B8" s="21" t="s">
        <v>9</v>
      </c>
      <c r="C8" s="22">
        <v>35.5</v>
      </c>
      <c r="D8" s="1">
        <v>478</v>
      </c>
      <c r="E8" s="23">
        <v>0.93269000000000002</v>
      </c>
      <c r="F8" s="23">
        <v>5.1323000000000001E-2</v>
      </c>
      <c r="I8" s="10"/>
      <c r="J8" s="10"/>
      <c r="K8" s="10"/>
      <c r="L8" s="10"/>
    </row>
    <row r="9" spans="1:12" x14ac:dyDescent="0.25">
      <c r="A9" s="12" t="s">
        <v>1</v>
      </c>
      <c r="B9" s="2" t="s">
        <v>10</v>
      </c>
      <c r="C9" s="3">
        <f>C7+10</f>
        <v>40.5</v>
      </c>
      <c r="D9" s="1">
        <v>580</v>
      </c>
      <c r="E9" s="23">
        <v>0.91095999999999999</v>
      </c>
      <c r="F9" s="23">
        <v>0.31563999999999998</v>
      </c>
      <c r="I9" s="10"/>
      <c r="J9" s="10"/>
      <c r="K9" s="10"/>
      <c r="L9" s="10"/>
    </row>
    <row r="10" spans="1:12" x14ac:dyDescent="0.25">
      <c r="A10" s="26" t="s">
        <v>1</v>
      </c>
      <c r="B10" s="21" t="s">
        <v>11</v>
      </c>
      <c r="C10" s="22">
        <f>C9+10</f>
        <v>50.5</v>
      </c>
      <c r="D10" s="1">
        <v>679</v>
      </c>
      <c r="E10" s="23">
        <v>0.99058000000000002</v>
      </c>
      <c r="F10" s="23">
        <v>8.5672999999999999E-2</v>
      </c>
      <c r="I10" s="10"/>
      <c r="J10" s="10"/>
      <c r="K10" s="10"/>
      <c r="L10" s="10"/>
    </row>
    <row r="11" spans="1:12" x14ac:dyDescent="0.25">
      <c r="A11" s="12" t="s">
        <v>1</v>
      </c>
      <c r="B11" s="2" t="s">
        <v>12</v>
      </c>
      <c r="C11" s="3">
        <f>C10+10</f>
        <v>60.5</v>
      </c>
      <c r="D11" s="1">
        <v>691</v>
      </c>
      <c r="E11" s="23">
        <v>0.95233999999999996</v>
      </c>
      <c r="F11" s="23">
        <v>-3.5416000000000003E-2</v>
      </c>
      <c r="I11" s="10"/>
      <c r="J11" s="10"/>
      <c r="K11" s="10"/>
      <c r="L11" s="10"/>
    </row>
    <row r="12" spans="1:12" x14ac:dyDescent="0.25">
      <c r="A12" s="26" t="s">
        <v>13</v>
      </c>
      <c r="B12" s="21" t="s">
        <v>2</v>
      </c>
      <c r="C12" s="22">
        <f>65.5</f>
        <v>65.5</v>
      </c>
      <c r="D12" s="1">
        <v>696</v>
      </c>
      <c r="E12" s="23">
        <v>7.1030999999999997E-2</v>
      </c>
      <c r="F12" s="23">
        <v>0.97355000000000003</v>
      </c>
      <c r="I12" s="10"/>
      <c r="J12" s="10"/>
      <c r="K12" s="10"/>
      <c r="L12" s="10"/>
    </row>
    <row r="13" spans="1:12" x14ac:dyDescent="0.25">
      <c r="A13" s="12" t="s">
        <v>13</v>
      </c>
      <c r="B13" s="2" t="s">
        <v>3</v>
      </c>
      <c r="C13" s="3">
        <v>74.5</v>
      </c>
      <c r="D13" s="1">
        <v>708</v>
      </c>
      <c r="E13" s="23">
        <v>0.99099999999999999</v>
      </c>
      <c r="F13" s="23">
        <v>8.0012E-2</v>
      </c>
      <c r="I13" s="10"/>
      <c r="J13" s="10"/>
      <c r="K13" s="10"/>
      <c r="L13" s="10"/>
    </row>
    <row r="14" spans="1:12" x14ac:dyDescent="0.25">
      <c r="A14" s="26" t="s">
        <v>13</v>
      </c>
      <c r="B14" s="21" t="s">
        <v>5</v>
      </c>
      <c r="C14" s="22">
        <f t="shared" ref="C14:C71" si="0">C13+10</f>
        <v>84.5</v>
      </c>
      <c r="D14" s="1">
        <v>727</v>
      </c>
      <c r="E14" s="23">
        <v>6.2239999999999997E-2</v>
      </c>
      <c r="F14" s="23">
        <v>0.80049000000000003</v>
      </c>
      <c r="I14" s="10"/>
      <c r="J14" s="10"/>
      <c r="K14" s="10"/>
      <c r="L14" s="10"/>
    </row>
    <row r="15" spans="1:12" x14ac:dyDescent="0.25">
      <c r="A15" s="12" t="s">
        <v>13</v>
      </c>
      <c r="B15" s="2" t="s">
        <v>7</v>
      </c>
      <c r="C15" s="3">
        <f t="shared" si="0"/>
        <v>94.5</v>
      </c>
      <c r="D15" s="1">
        <v>748</v>
      </c>
      <c r="E15" s="23">
        <v>2.3784E-2</v>
      </c>
      <c r="F15" s="23">
        <v>0.88160000000000005</v>
      </c>
      <c r="I15" s="10"/>
      <c r="J15" s="10"/>
      <c r="K15" s="10"/>
      <c r="L15" s="10"/>
    </row>
    <row r="16" spans="1:12" x14ac:dyDescent="0.25">
      <c r="A16" s="26" t="s">
        <v>13</v>
      </c>
      <c r="B16" s="21" t="s">
        <v>10</v>
      </c>
      <c r="C16" s="22">
        <f t="shared" si="0"/>
        <v>104.5</v>
      </c>
      <c r="D16" s="1">
        <v>770</v>
      </c>
      <c r="E16" s="23">
        <v>4.5362E-2</v>
      </c>
      <c r="F16" s="23">
        <v>0.9153</v>
      </c>
      <c r="I16" s="10"/>
      <c r="J16" s="10"/>
      <c r="K16" s="10"/>
      <c r="L16" s="10"/>
    </row>
    <row r="17" spans="1:12" x14ac:dyDescent="0.25">
      <c r="A17" s="12" t="s">
        <v>13</v>
      </c>
      <c r="B17" s="2" t="s">
        <v>11</v>
      </c>
      <c r="C17" s="3">
        <f t="shared" si="0"/>
        <v>114.5</v>
      </c>
      <c r="D17" s="1">
        <v>793</v>
      </c>
      <c r="E17" s="23">
        <v>7.3507000000000003E-2</v>
      </c>
      <c r="F17" s="23">
        <v>0.93862999999999996</v>
      </c>
      <c r="I17" s="10"/>
      <c r="J17" s="10"/>
      <c r="K17" s="10"/>
      <c r="L17" s="10"/>
    </row>
    <row r="18" spans="1:12" x14ac:dyDescent="0.25">
      <c r="A18" s="26" t="s">
        <v>13</v>
      </c>
      <c r="B18" s="21" t="s">
        <v>12</v>
      </c>
      <c r="C18" s="22">
        <f t="shared" si="0"/>
        <v>124.5</v>
      </c>
      <c r="D18" s="1">
        <v>816</v>
      </c>
      <c r="E18" s="23">
        <v>7.1377999999999997E-2</v>
      </c>
      <c r="F18" s="23">
        <v>0.90005999999999997</v>
      </c>
      <c r="I18" s="10"/>
      <c r="J18" s="10"/>
      <c r="K18" s="10"/>
      <c r="L18" s="10"/>
    </row>
    <row r="19" spans="1:12" x14ac:dyDescent="0.25">
      <c r="A19" s="12" t="s">
        <v>13</v>
      </c>
      <c r="B19" s="2" t="s">
        <v>14</v>
      </c>
      <c r="C19" s="3">
        <f t="shared" si="0"/>
        <v>134.5</v>
      </c>
      <c r="D19" s="1">
        <v>838</v>
      </c>
      <c r="E19" s="23">
        <v>6.2239999999999997E-2</v>
      </c>
      <c r="F19" s="23">
        <v>0.80049000000000003</v>
      </c>
      <c r="I19" s="10"/>
      <c r="J19" s="10"/>
      <c r="K19" s="10"/>
      <c r="L19" s="10"/>
    </row>
    <row r="20" spans="1:12" x14ac:dyDescent="0.25">
      <c r="A20" s="26" t="s">
        <v>13</v>
      </c>
      <c r="B20" s="21" t="s">
        <v>15</v>
      </c>
      <c r="C20" s="22">
        <f t="shared" si="0"/>
        <v>144.5</v>
      </c>
      <c r="D20" s="1">
        <v>861</v>
      </c>
      <c r="E20" s="23">
        <v>3.9826E-2</v>
      </c>
      <c r="F20" s="23">
        <v>0.71225000000000005</v>
      </c>
      <c r="I20" s="10"/>
      <c r="J20" s="10"/>
      <c r="K20" s="10"/>
      <c r="L20" s="10"/>
    </row>
    <row r="21" spans="1:12" x14ac:dyDescent="0.25">
      <c r="A21" s="12" t="s">
        <v>13</v>
      </c>
      <c r="B21" s="2" t="s">
        <v>16</v>
      </c>
      <c r="C21" s="3">
        <v>153.5</v>
      </c>
      <c r="D21" s="1">
        <v>881</v>
      </c>
      <c r="E21" s="23">
        <v>0</v>
      </c>
      <c r="F21" s="23">
        <v>0</v>
      </c>
      <c r="I21" s="10"/>
      <c r="J21" s="10"/>
      <c r="K21" s="10"/>
      <c r="L21" s="10"/>
    </row>
    <row r="22" spans="1:12" x14ac:dyDescent="0.25">
      <c r="A22" s="26" t="s">
        <v>17</v>
      </c>
      <c r="B22" s="21" t="s">
        <v>2</v>
      </c>
      <c r="C22" s="22">
        <v>157.5</v>
      </c>
      <c r="D22" s="1">
        <v>890</v>
      </c>
      <c r="E22" s="23">
        <v>5.2836000000000001E-2</v>
      </c>
      <c r="F22" s="23">
        <v>0.80510999999999999</v>
      </c>
      <c r="I22" s="10"/>
      <c r="J22" s="10"/>
      <c r="K22" s="10"/>
      <c r="L22" s="10"/>
    </row>
    <row r="23" spans="1:12" x14ac:dyDescent="0.25">
      <c r="A23" s="12" t="s">
        <v>17</v>
      </c>
      <c r="B23" s="2" t="s">
        <v>3</v>
      </c>
      <c r="C23" s="3">
        <v>166.5</v>
      </c>
      <c r="D23" s="1">
        <v>910</v>
      </c>
      <c r="E23" s="23">
        <v>0.1641</v>
      </c>
      <c r="F23" s="23">
        <v>0.94925999999999999</v>
      </c>
      <c r="I23" s="10"/>
      <c r="J23" s="10"/>
      <c r="K23" s="10"/>
      <c r="L23" s="10"/>
    </row>
    <row r="24" spans="1:12" x14ac:dyDescent="0.25">
      <c r="A24" s="26" t="s">
        <v>17</v>
      </c>
      <c r="B24" s="21" t="s">
        <v>5</v>
      </c>
      <c r="C24" s="22">
        <f t="shared" si="0"/>
        <v>176.5</v>
      </c>
      <c r="D24" s="1">
        <v>931</v>
      </c>
      <c r="E24" s="23">
        <v>6.1520999999999999E-2</v>
      </c>
      <c r="F24" s="23">
        <v>0.94874000000000003</v>
      </c>
      <c r="I24" s="10"/>
      <c r="J24" s="10"/>
      <c r="K24" s="10"/>
      <c r="L24" s="10"/>
    </row>
    <row r="25" spans="1:12" x14ac:dyDescent="0.25">
      <c r="A25" s="12" t="s">
        <v>17</v>
      </c>
      <c r="B25" s="2" t="s">
        <v>7</v>
      </c>
      <c r="C25" s="3">
        <f t="shared" si="0"/>
        <v>186.5</v>
      </c>
      <c r="D25" s="1">
        <v>953</v>
      </c>
      <c r="E25" s="23">
        <v>7.1589E-2</v>
      </c>
      <c r="F25" s="23">
        <v>0.93689</v>
      </c>
      <c r="I25" s="10"/>
      <c r="J25" s="10"/>
      <c r="K25" s="10"/>
      <c r="L25" s="10"/>
    </row>
    <row r="26" spans="1:12" x14ac:dyDescent="0.25">
      <c r="A26" s="26" t="s">
        <v>17</v>
      </c>
      <c r="B26" s="21" t="s">
        <v>10</v>
      </c>
      <c r="C26" s="22">
        <f t="shared" si="0"/>
        <v>196.5</v>
      </c>
      <c r="D26" s="1">
        <v>974</v>
      </c>
      <c r="E26" s="23">
        <v>0.44862999999999997</v>
      </c>
      <c r="F26" s="23">
        <v>3.0759000000000002E-2</v>
      </c>
      <c r="I26" s="10"/>
      <c r="J26" s="10"/>
      <c r="K26" s="10"/>
      <c r="L26" s="10"/>
    </row>
    <row r="27" spans="1:12" x14ac:dyDescent="0.25">
      <c r="A27" s="12" t="s">
        <v>17</v>
      </c>
      <c r="B27" s="2" t="s">
        <v>11</v>
      </c>
      <c r="C27" s="3">
        <f t="shared" si="0"/>
        <v>206.5</v>
      </c>
      <c r="D27" s="1">
        <v>995</v>
      </c>
      <c r="E27" s="23">
        <v>0.88834000000000002</v>
      </c>
      <c r="F27" s="23">
        <v>0.32882</v>
      </c>
      <c r="I27" s="10"/>
      <c r="J27" s="10"/>
      <c r="K27" s="10"/>
      <c r="L27" s="10"/>
    </row>
    <row r="28" spans="1:12" x14ac:dyDescent="0.25">
      <c r="A28" s="26" t="s">
        <v>17</v>
      </c>
      <c r="B28" s="21" t="s">
        <v>12</v>
      </c>
      <c r="C28" s="22">
        <f t="shared" si="0"/>
        <v>216.5</v>
      </c>
      <c r="D28" s="1">
        <v>1016</v>
      </c>
      <c r="E28" s="23">
        <v>0.26075999999999999</v>
      </c>
      <c r="F28" s="23">
        <v>0.89020999999999995</v>
      </c>
      <c r="I28" s="10"/>
      <c r="J28" s="10"/>
      <c r="K28" s="10"/>
      <c r="L28" s="10"/>
    </row>
    <row r="29" spans="1:12" x14ac:dyDescent="0.25">
      <c r="A29" s="12" t="s">
        <v>17</v>
      </c>
      <c r="B29" s="2" t="s">
        <v>14</v>
      </c>
      <c r="C29" s="3">
        <f t="shared" si="0"/>
        <v>226.5</v>
      </c>
      <c r="D29" s="1">
        <v>1037</v>
      </c>
      <c r="E29" s="23">
        <v>0.89549000000000001</v>
      </c>
      <c r="F29" s="23">
        <v>0.17771000000000001</v>
      </c>
      <c r="I29" s="10"/>
      <c r="J29" s="10"/>
      <c r="K29" s="10"/>
      <c r="L29" s="10"/>
    </row>
    <row r="30" spans="1:12" x14ac:dyDescent="0.25">
      <c r="A30" s="26" t="s">
        <v>17</v>
      </c>
      <c r="B30" s="21" t="s">
        <v>15</v>
      </c>
      <c r="C30" s="22">
        <f t="shared" si="0"/>
        <v>236.5</v>
      </c>
      <c r="D30" s="1">
        <v>1057</v>
      </c>
      <c r="E30" s="23">
        <v>0.98121000000000003</v>
      </c>
      <c r="F30" s="23">
        <v>-0.13935</v>
      </c>
      <c r="I30" s="10"/>
      <c r="J30" s="10"/>
      <c r="K30" s="10"/>
      <c r="L30" s="10"/>
    </row>
    <row r="31" spans="1:12" x14ac:dyDescent="0.25">
      <c r="A31" s="12" t="s">
        <v>17</v>
      </c>
      <c r="B31" s="2" t="s">
        <v>18</v>
      </c>
      <c r="C31" s="3">
        <f t="shared" si="0"/>
        <v>246.5</v>
      </c>
      <c r="D31" s="1">
        <v>1076</v>
      </c>
      <c r="E31" s="23">
        <v>0.90939000000000003</v>
      </c>
      <c r="F31" s="23">
        <v>0.36265999999999998</v>
      </c>
      <c r="I31" s="10"/>
      <c r="J31" s="10"/>
      <c r="K31" s="10"/>
      <c r="L31" s="10"/>
    </row>
    <row r="32" spans="1:12" x14ac:dyDescent="0.25">
      <c r="A32" s="26" t="s">
        <v>19</v>
      </c>
      <c r="B32" s="21" t="s">
        <v>2</v>
      </c>
      <c r="C32" s="22">
        <v>254.5</v>
      </c>
      <c r="D32" s="1">
        <v>1091</v>
      </c>
      <c r="E32" s="23">
        <v>4.4385000000000001E-2</v>
      </c>
      <c r="F32" s="23">
        <v>0.84145999999999999</v>
      </c>
      <c r="I32" s="10"/>
      <c r="J32" s="10"/>
      <c r="K32" s="10"/>
      <c r="L32" s="10"/>
    </row>
    <row r="33" spans="1:12" x14ac:dyDescent="0.25">
      <c r="A33" s="12" t="s">
        <v>19</v>
      </c>
      <c r="B33" s="2" t="s">
        <v>3</v>
      </c>
      <c r="C33" s="3">
        <f t="shared" si="0"/>
        <v>264.5</v>
      </c>
      <c r="D33" s="1">
        <v>1109</v>
      </c>
      <c r="E33" s="23">
        <v>5.9644999999999997E-2</v>
      </c>
      <c r="F33" s="23">
        <v>0.97213000000000005</v>
      </c>
      <c r="I33" s="10"/>
      <c r="J33" s="10"/>
      <c r="K33" s="10"/>
      <c r="L33" s="10"/>
    </row>
    <row r="34" spans="1:12" x14ac:dyDescent="0.25">
      <c r="A34" s="26" t="s">
        <v>19</v>
      </c>
      <c r="B34" s="21" t="s">
        <v>5</v>
      </c>
      <c r="C34" s="22">
        <f t="shared" si="0"/>
        <v>274.5</v>
      </c>
      <c r="D34" s="1">
        <v>1129</v>
      </c>
      <c r="E34" s="23">
        <v>6.1119E-2</v>
      </c>
      <c r="F34" s="23">
        <v>0.89148000000000005</v>
      </c>
      <c r="I34" s="10"/>
      <c r="J34" s="10"/>
      <c r="K34" s="10"/>
      <c r="L34" s="10"/>
    </row>
    <row r="35" spans="1:12" x14ac:dyDescent="0.25">
      <c r="A35" s="12" t="s">
        <v>19</v>
      </c>
      <c r="B35" s="2" t="s">
        <v>7</v>
      </c>
      <c r="C35" s="3">
        <f t="shared" si="0"/>
        <v>284.5</v>
      </c>
      <c r="D35" s="1">
        <v>1148</v>
      </c>
      <c r="E35" s="23">
        <v>1.0145E-2</v>
      </c>
      <c r="F35" s="23">
        <v>0.60629999999999995</v>
      </c>
      <c r="I35" s="10"/>
      <c r="J35" s="10"/>
      <c r="K35" s="10"/>
      <c r="L35" s="10"/>
    </row>
    <row r="36" spans="1:12" x14ac:dyDescent="0.25">
      <c r="A36" s="26" t="s">
        <v>19</v>
      </c>
      <c r="B36" s="21" t="s">
        <v>10</v>
      </c>
      <c r="C36" s="22">
        <f t="shared" si="0"/>
        <v>294.5</v>
      </c>
      <c r="D36" s="1">
        <v>1167</v>
      </c>
      <c r="E36" s="23">
        <v>0.31777</v>
      </c>
      <c r="F36" s="23">
        <v>0.56755</v>
      </c>
      <c r="I36" s="10"/>
      <c r="J36" s="10"/>
      <c r="K36" s="10"/>
      <c r="L36" s="10"/>
    </row>
    <row r="37" spans="1:12" x14ac:dyDescent="0.25">
      <c r="A37" s="12" t="s">
        <v>19</v>
      </c>
      <c r="B37" s="2" t="s">
        <v>11</v>
      </c>
      <c r="C37" s="3">
        <f t="shared" si="0"/>
        <v>304.5</v>
      </c>
      <c r="D37" s="1">
        <v>1186</v>
      </c>
      <c r="E37" s="23">
        <v>0.93591000000000002</v>
      </c>
      <c r="F37" s="23">
        <v>-0.16051000000000001</v>
      </c>
      <c r="I37" s="10"/>
      <c r="J37" s="10"/>
      <c r="K37" s="10"/>
      <c r="L37" s="10"/>
    </row>
    <row r="38" spans="1:12" x14ac:dyDescent="0.25">
      <c r="A38" s="26" t="s">
        <v>19</v>
      </c>
      <c r="B38" s="21" t="s">
        <v>12</v>
      </c>
      <c r="C38" s="22">
        <f t="shared" si="0"/>
        <v>314.5</v>
      </c>
      <c r="D38" s="1">
        <v>1205</v>
      </c>
      <c r="E38" s="23">
        <v>0.99363999999999997</v>
      </c>
      <c r="F38" s="23">
        <v>-1.0861000000000001E-2</v>
      </c>
      <c r="I38" s="10"/>
      <c r="J38" s="10"/>
      <c r="K38" s="10"/>
      <c r="L38" s="10"/>
    </row>
    <row r="39" spans="1:12" x14ac:dyDescent="0.25">
      <c r="A39" s="12" t="s">
        <v>19</v>
      </c>
      <c r="B39" s="2" t="s">
        <v>14</v>
      </c>
      <c r="C39" s="3">
        <f t="shared" si="0"/>
        <v>324.5</v>
      </c>
      <c r="D39" s="1">
        <v>1225</v>
      </c>
      <c r="E39" s="23">
        <v>0.93822000000000005</v>
      </c>
      <c r="F39" s="23">
        <v>-1.8422999999999998E-2</v>
      </c>
      <c r="I39" s="10"/>
      <c r="J39" s="10"/>
      <c r="K39" s="10"/>
      <c r="L39" s="10"/>
    </row>
    <row r="40" spans="1:12" x14ac:dyDescent="0.25">
      <c r="A40" s="26" t="s">
        <v>19</v>
      </c>
      <c r="B40" s="21" t="s">
        <v>15</v>
      </c>
      <c r="C40" s="22">
        <f t="shared" si="0"/>
        <v>334.5</v>
      </c>
      <c r="D40" s="1">
        <v>1245</v>
      </c>
      <c r="E40" s="23">
        <v>0.93883000000000005</v>
      </c>
      <c r="F40" s="23">
        <v>0.31230000000000002</v>
      </c>
      <c r="I40" s="10"/>
      <c r="J40" s="10"/>
      <c r="K40" s="10"/>
      <c r="L40" s="10"/>
    </row>
    <row r="41" spans="1:12" x14ac:dyDescent="0.25">
      <c r="A41" s="12" t="s">
        <v>19</v>
      </c>
      <c r="B41" s="2" t="s">
        <v>18</v>
      </c>
      <c r="C41" s="3">
        <f t="shared" si="0"/>
        <v>344.5</v>
      </c>
      <c r="D41" s="1">
        <v>1264</v>
      </c>
      <c r="E41" s="23">
        <v>0.98028000000000004</v>
      </c>
      <c r="F41" s="23">
        <v>-0.13170999999999999</v>
      </c>
      <c r="I41" s="10"/>
      <c r="J41" s="10"/>
      <c r="K41" s="10"/>
      <c r="L41" s="10"/>
    </row>
    <row r="42" spans="1:12" x14ac:dyDescent="0.25">
      <c r="A42" s="26" t="s">
        <v>20</v>
      </c>
      <c r="B42" s="21" t="s">
        <v>2</v>
      </c>
      <c r="C42" s="22">
        <v>352.5</v>
      </c>
      <c r="D42" s="1">
        <v>1279</v>
      </c>
      <c r="E42" s="23">
        <v>0.96694999999999998</v>
      </c>
      <c r="F42" s="23">
        <v>0.23863000000000001</v>
      </c>
      <c r="I42" s="10"/>
      <c r="J42" s="10"/>
      <c r="K42" s="10"/>
      <c r="L42" s="10"/>
    </row>
    <row r="43" spans="1:12" x14ac:dyDescent="0.25">
      <c r="A43" s="12" t="s">
        <v>20</v>
      </c>
      <c r="B43" s="2" t="s">
        <v>3</v>
      </c>
      <c r="C43" s="3">
        <v>361.5</v>
      </c>
      <c r="D43" s="1">
        <v>1297</v>
      </c>
      <c r="E43" s="23">
        <v>5.6665E-2</v>
      </c>
      <c r="F43" s="23">
        <v>0.7762</v>
      </c>
      <c r="I43" s="10"/>
      <c r="J43" s="10"/>
      <c r="K43" s="10"/>
      <c r="L43" s="10"/>
    </row>
    <row r="44" spans="1:12" x14ac:dyDescent="0.25">
      <c r="A44" s="26" t="s">
        <v>20</v>
      </c>
      <c r="B44" s="21" t="s">
        <v>5</v>
      </c>
      <c r="C44" s="22">
        <f t="shared" si="0"/>
        <v>371.5</v>
      </c>
      <c r="D44" s="1">
        <v>1317</v>
      </c>
      <c r="E44" s="23">
        <v>0.68966000000000005</v>
      </c>
      <c r="F44" s="23">
        <v>0.68145</v>
      </c>
      <c r="I44" s="10"/>
      <c r="J44" s="10"/>
      <c r="K44" s="10"/>
      <c r="L44" s="10"/>
    </row>
    <row r="45" spans="1:12" x14ac:dyDescent="0.25">
      <c r="A45" s="12" t="s">
        <v>20</v>
      </c>
      <c r="B45" s="2" t="s">
        <v>7</v>
      </c>
      <c r="C45" s="3">
        <f t="shared" si="0"/>
        <v>381.5</v>
      </c>
      <c r="D45" s="1">
        <v>1336</v>
      </c>
      <c r="E45" s="23">
        <v>0.97563999999999995</v>
      </c>
      <c r="F45" s="23">
        <v>-0.16577</v>
      </c>
      <c r="I45" s="10"/>
      <c r="J45" s="10"/>
      <c r="K45" s="10"/>
      <c r="L45" s="10"/>
    </row>
    <row r="46" spans="1:12" x14ac:dyDescent="0.25">
      <c r="A46" s="26" t="s">
        <v>20</v>
      </c>
      <c r="B46" s="21" t="s">
        <v>10</v>
      </c>
      <c r="C46" s="22">
        <f t="shared" si="0"/>
        <v>391.5</v>
      </c>
      <c r="D46" s="1">
        <v>1356</v>
      </c>
      <c r="E46" s="23">
        <v>0.99190999999999996</v>
      </c>
      <c r="F46" s="23">
        <v>-4.4754000000000002E-2</v>
      </c>
      <c r="I46" s="10"/>
      <c r="J46" s="10"/>
      <c r="K46" s="10"/>
      <c r="L46" s="10"/>
    </row>
    <row r="47" spans="1:12" x14ac:dyDescent="0.25">
      <c r="A47" s="12" t="s">
        <v>20</v>
      </c>
      <c r="B47" s="2" t="s">
        <v>11</v>
      </c>
      <c r="C47" s="3">
        <f t="shared" si="0"/>
        <v>401.5</v>
      </c>
      <c r="D47" s="1">
        <v>1375</v>
      </c>
      <c r="E47" s="23">
        <v>0.65378999999999998</v>
      </c>
      <c r="F47" s="23">
        <v>0.71192</v>
      </c>
      <c r="I47" s="10"/>
      <c r="J47" s="10"/>
      <c r="K47" s="10"/>
      <c r="L47" s="10"/>
    </row>
    <row r="48" spans="1:12" x14ac:dyDescent="0.25">
      <c r="A48" s="26" t="s">
        <v>20</v>
      </c>
      <c r="B48" s="21" t="s">
        <v>12</v>
      </c>
      <c r="C48" s="22">
        <f t="shared" si="0"/>
        <v>411.5</v>
      </c>
      <c r="D48" s="1">
        <v>1394</v>
      </c>
      <c r="E48" s="23">
        <v>0.98407</v>
      </c>
      <c r="F48" s="23">
        <v>-0.11183</v>
      </c>
      <c r="I48" s="10"/>
      <c r="J48" s="10"/>
      <c r="K48" s="10"/>
      <c r="L48" s="10"/>
    </row>
    <row r="49" spans="1:12" x14ac:dyDescent="0.25">
      <c r="A49" s="12" t="s">
        <v>20</v>
      </c>
      <c r="B49" s="2" t="s">
        <v>14</v>
      </c>
      <c r="C49" s="3">
        <f t="shared" si="0"/>
        <v>421.5</v>
      </c>
      <c r="D49" s="1">
        <v>1414</v>
      </c>
      <c r="E49" s="23">
        <v>0.94211999999999996</v>
      </c>
      <c r="F49" s="23">
        <v>1.9390999999999999E-2</v>
      </c>
      <c r="I49" s="10"/>
      <c r="J49" s="10"/>
      <c r="K49" s="10"/>
      <c r="L49" s="10"/>
    </row>
    <row r="50" spans="1:12" x14ac:dyDescent="0.25">
      <c r="A50" s="26" t="s">
        <v>20</v>
      </c>
      <c r="B50" s="21" t="s">
        <v>15</v>
      </c>
      <c r="C50" s="22">
        <f t="shared" si="0"/>
        <v>431.5</v>
      </c>
      <c r="D50" s="1">
        <v>1432</v>
      </c>
      <c r="E50" s="23">
        <v>0.98899999999999999</v>
      </c>
      <c r="F50" s="23">
        <v>0.10847999999999999</v>
      </c>
      <c r="I50" s="10"/>
      <c r="J50" s="10"/>
      <c r="K50" s="10"/>
      <c r="L50" s="10"/>
    </row>
    <row r="51" spans="1:12" x14ac:dyDescent="0.25">
      <c r="A51" s="12" t="s">
        <v>20</v>
      </c>
      <c r="B51" s="2" t="s">
        <v>18</v>
      </c>
      <c r="C51" s="3">
        <f t="shared" si="0"/>
        <v>441.5</v>
      </c>
      <c r="D51" s="1">
        <v>1452</v>
      </c>
      <c r="E51" s="23">
        <v>0.97402999999999995</v>
      </c>
      <c r="F51" s="23">
        <v>-5.9714E-3</v>
      </c>
      <c r="I51" s="10"/>
      <c r="J51" s="10"/>
      <c r="K51" s="10"/>
      <c r="L51" s="10"/>
    </row>
    <row r="52" spans="1:12" x14ac:dyDescent="0.25">
      <c r="A52" s="26" t="s">
        <v>21</v>
      </c>
      <c r="B52" s="21" t="s">
        <v>2</v>
      </c>
      <c r="C52" s="22">
        <f t="shared" si="0"/>
        <v>451.5</v>
      </c>
      <c r="D52" s="1">
        <v>1470</v>
      </c>
      <c r="E52" s="23">
        <v>0.98938999999999999</v>
      </c>
      <c r="F52" s="23">
        <v>-3.6244999999999999E-2</v>
      </c>
      <c r="I52" s="10"/>
      <c r="J52" s="10"/>
      <c r="K52" s="10"/>
      <c r="L52" s="10"/>
    </row>
    <row r="53" spans="1:12" x14ac:dyDescent="0.25">
      <c r="A53" s="12" t="s">
        <v>21</v>
      </c>
      <c r="B53" s="2" t="s">
        <v>3</v>
      </c>
      <c r="C53" s="3">
        <f>460.5</f>
        <v>460.5</v>
      </c>
      <c r="D53" s="1">
        <v>1486</v>
      </c>
      <c r="E53" s="23">
        <v>0.97902</v>
      </c>
      <c r="F53" s="23">
        <v>-0.14188999999999999</v>
      </c>
      <c r="I53" s="10"/>
      <c r="J53" s="10"/>
      <c r="K53" s="10"/>
      <c r="L53" s="10"/>
    </row>
    <row r="54" spans="1:12" x14ac:dyDescent="0.25">
      <c r="A54" s="26" t="s">
        <v>21</v>
      </c>
      <c r="B54" s="21" t="s">
        <v>5</v>
      </c>
      <c r="C54" s="22">
        <f t="shared" si="0"/>
        <v>470.5</v>
      </c>
      <c r="D54" s="1">
        <v>1507</v>
      </c>
      <c r="E54" s="23">
        <v>0.95928000000000002</v>
      </c>
      <c r="F54" s="23">
        <v>-0.19236</v>
      </c>
      <c r="I54" s="10"/>
      <c r="J54" s="10"/>
      <c r="K54" s="10"/>
      <c r="L54" s="10"/>
    </row>
    <row r="55" spans="1:12" x14ac:dyDescent="0.25">
      <c r="A55" s="12" t="s">
        <v>21</v>
      </c>
      <c r="B55" s="2" t="s">
        <v>7</v>
      </c>
      <c r="C55" s="3">
        <f t="shared" si="0"/>
        <v>480.5</v>
      </c>
      <c r="D55" s="1">
        <v>1533</v>
      </c>
      <c r="E55" s="23">
        <v>0.78049999999999997</v>
      </c>
      <c r="F55" s="23">
        <v>-0.15390000000000001</v>
      </c>
      <c r="I55" s="10"/>
      <c r="J55" s="10"/>
      <c r="K55" s="10"/>
      <c r="L55" s="10"/>
    </row>
    <row r="56" spans="1:12" x14ac:dyDescent="0.25">
      <c r="A56" s="26" t="s">
        <v>21</v>
      </c>
      <c r="B56" s="21" t="s">
        <v>10</v>
      </c>
      <c r="C56" s="22">
        <f t="shared" si="0"/>
        <v>490.5</v>
      </c>
      <c r="D56" s="1">
        <v>1559</v>
      </c>
      <c r="E56" s="23">
        <v>0.91100000000000003</v>
      </c>
      <c r="F56" s="23">
        <v>-0.13044</v>
      </c>
      <c r="I56" s="10"/>
      <c r="J56" s="10"/>
      <c r="K56" s="10"/>
      <c r="L56" s="10"/>
    </row>
    <row r="57" spans="1:12" x14ac:dyDescent="0.25">
      <c r="A57" s="12" t="s">
        <v>21</v>
      </c>
      <c r="B57" s="2" t="s">
        <v>11</v>
      </c>
      <c r="C57" s="3">
        <f t="shared" si="0"/>
        <v>500.5</v>
      </c>
      <c r="D57" s="1">
        <v>1585</v>
      </c>
      <c r="E57" s="23">
        <v>0.98521999999999998</v>
      </c>
      <c r="F57" s="23">
        <v>-0.11547</v>
      </c>
      <c r="I57" s="10"/>
      <c r="J57" s="10"/>
      <c r="K57" s="10"/>
      <c r="L57" s="10"/>
    </row>
    <row r="58" spans="1:12" x14ac:dyDescent="0.25">
      <c r="A58" s="26" t="s">
        <v>21</v>
      </c>
      <c r="B58" s="21" t="s">
        <v>12</v>
      </c>
      <c r="C58" s="22">
        <f t="shared" si="0"/>
        <v>510.5</v>
      </c>
      <c r="D58" s="1">
        <v>1610</v>
      </c>
      <c r="E58" s="23">
        <v>0.96074999999999999</v>
      </c>
      <c r="F58" s="23">
        <v>-0.13707</v>
      </c>
      <c r="I58" s="10"/>
      <c r="J58" s="10"/>
      <c r="K58" s="10"/>
      <c r="L58" s="10"/>
    </row>
    <row r="59" spans="1:12" x14ac:dyDescent="0.25">
      <c r="A59" s="12" t="s">
        <v>21</v>
      </c>
      <c r="B59" s="2" t="s">
        <v>14</v>
      </c>
      <c r="C59" s="3">
        <f t="shared" si="0"/>
        <v>520.5</v>
      </c>
      <c r="D59" s="1">
        <v>1663</v>
      </c>
      <c r="E59" s="23">
        <v>0.89351000000000003</v>
      </c>
      <c r="F59" s="23">
        <v>-0.17024</v>
      </c>
      <c r="I59" s="10"/>
      <c r="J59" s="10"/>
      <c r="K59" s="10"/>
      <c r="L59" s="10"/>
    </row>
    <row r="60" spans="1:12" x14ac:dyDescent="0.25">
      <c r="A60" s="26" t="s">
        <v>21</v>
      </c>
      <c r="B60" s="21" t="s">
        <v>22</v>
      </c>
      <c r="C60" s="22">
        <f t="shared" si="0"/>
        <v>530.5</v>
      </c>
      <c r="D60" s="1">
        <v>1697</v>
      </c>
      <c r="E60" s="23">
        <v>0.98599000000000003</v>
      </c>
      <c r="F60" s="23">
        <v>-0.15448999999999999</v>
      </c>
      <c r="I60" s="10"/>
      <c r="J60" s="10"/>
      <c r="K60" s="10"/>
      <c r="L60" s="10"/>
    </row>
    <row r="61" spans="1:12" x14ac:dyDescent="0.25">
      <c r="A61" s="12" t="s">
        <v>21</v>
      </c>
      <c r="B61" s="2" t="s">
        <v>18</v>
      </c>
      <c r="C61" s="3">
        <f t="shared" si="0"/>
        <v>540.5</v>
      </c>
      <c r="D61" s="1">
        <v>1721</v>
      </c>
      <c r="E61" s="23">
        <v>0.46335999999999999</v>
      </c>
      <c r="F61" s="23">
        <v>-0.10591</v>
      </c>
      <c r="I61" s="10"/>
      <c r="J61" s="10"/>
      <c r="K61" s="10"/>
      <c r="L61" s="10"/>
    </row>
    <row r="62" spans="1:12" x14ac:dyDescent="0.25">
      <c r="A62" s="26" t="s">
        <v>23</v>
      </c>
      <c r="B62" s="21" t="s">
        <v>2</v>
      </c>
      <c r="C62" s="22">
        <v>552.5</v>
      </c>
      <c r="D62" s="1">
        <v>1749</v>
      </c>
      <c r="E62" s="23">
        <v>0.76400999999999997</v>
      </c>
      <c r="F62" s="23">
        <v>1.0626999999999999E-2</v>
      </c>
      <c r="I62" s="10"/>
      <c r="J62" s="10"/>
      <c r="K62" s="10"/>
      <c r="L62" s="10"/>
    </row>
    <row r="63" spans="1:12" x14ac:dyDescent="0.25">
      <c r="A63" s="12" t="s">
        <v>23</v>
      </c>
      <c r="B63" s="2" t="s">
        <v>3</v>
      </c>
      <c r="C63" s="3">
        <v>561.5</v>
      </c>
      <c r="D63" s="1">
        <v>1772</v>
      </c>
      <c r="E63" s="23">
        <v>0.97857000000000005</v>
      </c>
      <c r="F63" s="23">
        <v>-0.10795</v>
      </c>
      <c r="I63" s="10"/>
      <c r="J63" s="10"/>
      <c r="K63" s="10"/>
      <c r="L63" s="10"/>
    </row>
    <row r="64" spans="1:12" x14ac:dyDescent="0.25">
      <c r="A64" s="26" t="s">
        <v>23</v>
      </c>
      <c r="B64" s="21" t="s">
        <v>5</v>
      </c>
      <c r="C64" s="22">
        <f t="shared" si="0"/>
        <v>571.5</v>
      </c>
      <c r="D64" s="1">
        <v>1797</v>
      </c>
      <c r="E64" s="23">
        <v>0.99077999999999999</v>
      </c>
      <c r="F64" s="23">
        <v>-0.12395</v>
      </c>
      <c r="I64" s="10"/>
      <c r="J64" s="10"/>
      <c r="K64" s="10"/>
      <c r="L64" s="10"/>
    </row>
    <row r="65" spans="1:12" x14ac:dyDescent="0.25">
      <c r="A65" s="12" t="s">
        <v>23</v>
      </c>
      <c r="B65" s="2" t="s">
        <v>7</v>
      </c>
      <c r="C65" s="3">
        <f t="shared" si="0"/>
        <v>581.5</v>
      </c>
      <c r="D65" s="1">
        <v>1824</v>
      </c>
      <c r="E65" s="23">
        <v>0.89341999999999999</v>
      </c>
      <c r="F65" s="23">
        <v>-0.16613</v>
      </c>
      <c r="I65" s="10"/>
      <c r="J65" s="10"/>
      <c r="K65" s="10"/>
      <c r="L65" s="10"/>
    </row>
    <row r="66" spans="1:12" x14ac:dyDescent="0.25">
      <c r="A66" s="26" t="s">
        <v>23</v>
      </c>
      <c r="B66" s="20" t="s">
        <v>10</v>
      </c>
      <c r="C66" s="22">
        <f t="shared" si="0"/>
        <v>591.5</v>
      </c>
      <c r="D66" s="1">
        <v>1851</v>
      </c>
      <c r="E66" s="23">
        <v>0.99373999999999996</v>
      </c>
      <c r="F66" s="23">
        <v>-9.9831000000000003E-2</v>
      </c>
      <c r="I66" s="10"/>
      <c r="J66" s="10"/>
      <c r="K66" s="10"/>
      <c r="L66" s="10"/>
    </row>
    <row r="67" spans="1:12" x14ac:dyDescent="0.25">
      <c r="A67" s="12" t="s">
        <v>23</v>
      </c>
      <c r="B67" s="2" t="s">
        <v>11</v>
      </c>
      <c r="C67" s="3">
        <f t="shared" si="0"/>
        <v>601.5</v>
      </c>
      <c r="D67" s="1">
        <v>1878</v>
      </c>
      <c r="E67" s="23">
        <v>0.98468</v>
      </c>
      <c r="F67" s="23">
        <v>-0.14904000000000001</v>
      </c>
      <c r="I67" s="10"/>
      <c r="J67" s="10"/>
      <c r="K67" s="10"/>
      <c r="L67" s="10"/>
    </row>
    <row r="68" spans="1:12" x14ac:dyDescent="0.25">
      <c r="A68" s="26" t="s">
        <v>23</v>
      </c>
      <c r="B68" s="21" t="s">
        <v>12</v>
      </c>
      <c r="C68" s="22">
        <f t="shared" si="0"/>
        <v>611.5</v>
      </c>
      <c r="D68" s="1">
        <v>1905</v>
      </c>
      <c r="E68" s="23">
        <v>0.98570999999999998</v>
      </c>
      <c r="F68" s="23">
        <v>-0.15739</v>
      </c>
      <c r="I68" s="10"/>
      <c r="J68" s="10"/>
      <c r="K68" s="10"/>
      <c r="L68" s="10"/>
    </row>
    <row r="69" spans="1:12" x14ac:dyDescent="0.25">
      <c r="A69" s="12" t="s">
        <v>23</v>
      </c>
      <c r="B69" s="2" t="s">
        <v>14</v>
      </c>
      <c r="C69" s="3">
        <f t="shared" si="0"/>
        <v>621.5</v>
      </c>
      <c r="D69" s="1">
        <v>1932</v>
      </c>
      <c r="E69" s="23">
        <v>0.94903999999999999</v>
      </c>
      <c r="F69" s="23">
        <v>0.25935999999999998</v>
      </c>
      <c r="I69" s="10"/>
      <c r="J69" s="10"/>
      <c r="K69" s="10"/>
      <c r="L69" s="10"/>
    </row>
    <row r="70" spans="1:12" x14ac:dyDescent="0.25">
      <c r="A70" s="26" t="s">
        <v>23</v>
      </c>
      <c r="B70" s="21" t="s">
        <v>15</v>
      </c>
      <c r="C70" s="22">
        <f t="shared" si="0"/>
        <v>631.5</v>
      </c>
      <c r="D70" s="1">
        <v>1960</v>
      </c>
      <c r="E70" s="23">
        <v>0.98202999999999996</v>
      </c>
      <c r="F70" s="23">
        <v>-0.12619</v>
      </c>
      <c r="I70" s="10"/>
      <c r="J70" s="10"/>
      <c r="K70" s="10"/>
      <c r="L70" s="10"/>
    </row>
    <row r="71" spans="1:12" x14ac:dyDescent="0.25">
      <c r="A71" s="12" t="s">
        <v>23</v>
      </c>
      <c r="B71" s="2" t="s">
        <v>18</v>
      </c>
      <c r="C71" s="3">
        <f t="shared" si="0"/>
        <v>641.5</v>
      </c>
      <c r="D71" s="1">
        <v>1987</v>
      </c>
      <c r="E71" s="23">
        <v>0.98731000000000002</v>
      </c>
      <c r="F71" s="23">
        <v>-0.13173000000000001</v>
      </c>
      <c r="I71" s="10"/>
      <c r="J71" s="10"/>
      <c r="K71" s="10"/>
      <c r="L71" s="10"/>
    </row>
    <row r="72" spans="1:12" x14ac:dyDescent="0.25">
      <c r="A72" s="26" t="s">
        <v>23</v>
      </c>
      <c r="B72" s="21" t="s">
        <v>24</v>
      </c>
      <c r="C72" s="20">
        <v>650.5</v>
      </c>
      <c r="D72" s="1">
        <v>2012</v>
      </c>
      <c r="E72" s="23">
        <v>0.98717999999999995</v>
      </c>
      <c r="F72" s="23">
        <v>-7.9356999999999997E-2</v>
      </c>
      <c r="I72" s="10"/>
      <c r="J72" s="10"/>
      <c r="K72" s="10"/>
      <c r="L72" s="10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SamplesAge_core</vt:lpstr>
      <vt:lpstr>Counting</vt:lpstr>
      <vt:lpstr>Concentration</vt:lpstr>
      <vt:lpstr>RelativeAbundances</vt:lpstr>
      <vt:lpstr>AccumulationFluxes</vt:lpstr>
      <vt:lpstr>PCA_Loadings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 galli</dc:creator>
  <cp:lastModifiedBy>giacomo</cp:lastModifiedBy>
  <dcterms:created xsi:type="dcterms:W3CDTF">2015-06-05T18:17:20Z</dcterms:created>
  <dcterms:modified xsi:type="dcterms:W3CDTF">2023-05-04T06:36:09Z</dcterms:modified>
</cp:coreProperties>
</file>