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fridahoem/Downloads/FH 16.02 last version/"/>
    </mc:Choice>
  </mc:AlternateContent>
  <xr:revisionPtr revIDLastSave="0" documentId="13_ncr:1_{46EA6217-EF3A-CF44-9C93-CD158C1581DC}" xr6:coauthVersionLast="47" xr6:coauthVersionMax="47" xr10:uidLastSave="{00000000-0000-0000-0000-000000000000}"/>
  <bookViews>
    <workbookView xWindow="2080" yWindow="500" windowWidth="28800" windowHeight="16360" xr2:uid="{B3E4F014-7F67-7747-87B1-8F281F291D06}"/>
  </bookViews>
  <sheets>
    <sheet name="DY087-15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3" i="2" l="1"/>
  <c r="AW3" i="2" s="1"/>
  <c r="AF4" i="2"/>
  <c r="AV4" i="2" s="1"/>
  <c r="AF5" i="2"/>
  <c r="AV5" i="2" s="1"/>
  <c r="AF6" i="2"/>
  <c r="AV6" i="2" s="1"/>
  <c r="AF7" i="2"/>
  <c r="AV7" i="2" s="1"/>
  <c r="AF2" i="2"/>
  <c r="AW2" i="2" s="1"/>
  <c r="H7" i="2"/>
  <c r="H6" i="2"/>
  <c r="H5" i="2"/>
  <c r="H4" i="2"/>
  <c r="H3" i="2"/>
  <c r="H2" i="2"/>
  <c r="AW6" i="2" l="1"/>
  <c r="AW5" i="2"/>
  <c r="AV3" i="2"/>
  <c r="AV2" i="2"/>
  <c r="AW7" i="2"/>
  <c r="AW4" i="2"/>
  <c r="AG3" i="2"/>
  <c r="AG4" i="2"/>
  <c r="AG5" i="2"/>
  <c r="AM5" i="2" s="1"/>
  <c r="AG6" i="2"/>
  <c r="AG7" i="2"/>
  <c r="AG2" i="2"/>
  <c r="AR2" i="2" l="1"/>
  <c r="AQ2" i="2"/>
  <c r="AO2" i="2"/>
  <c r="AN5" i="2"/>
  <c r="AR5" i="2"/>
  <c r="AU5" i="2"/>
  <c r="AM4" i="2"/>
  <c r="AU4" i="2"/>
  <c r="AM3" i="2"/>
  <c r="AU3" i="2"/>
  <c r="AU2" i="2"/>
  <c r="AM7" i="2"/>
  <c r="AU7" i="2"/>
  <c r="AM6" i="2"/>
  <c r="AU6" i="2"/>
  <c r="AO6" i="2"/>
  <c r="AP6" i="2"/>
  <c r="AP5" i="2"/>
  <c r="AQ5" i="2"/>
  <c r="AR3" i="2"/>
  <c r="AP7" i="2"/>
  <c r="AP3" i="2"/>
  <c r="AP4" i="2"/>
  <c r="AN3" i="2"/>
  <c r="AO3" i="2"/>
  <c r="AO7" i="2"/>
  <c r="AQ3" i="2"/>
  <c r="AO4" i="2"/>
  <c r="AO5" i="2"/>
  <c r="AR4" i="2"/>
  <c r="AN4" i="2"/>
  <c r="AQ4" i="2"/>
  <c r="AR7" i="2"/>
  <c r="AN7" i="2"/>
  <c r="AR6" i="2"/>
  <c r="AN6" i="2"/>
  <c r="AQ7" i="2"/>
  <c r="AQ6" i="2"/>
  <c r="AP2" i="2"/>
  <c r="AM2" i="2"/>
  <c r="AN2" i="2"/>
  <c r="AT3" i="2" l="1"/>
  <c r="AT5" i="2"/>
  <c r="AT7" i="2"/>
  <c r="AT6" i="2"/>
  <c r="AT4" i="2"/>
  <c r="AT2" i="2"/>
</calcChain>
</file>

<file path=xl/sharedStrings.xml><?xml version="1.0" encoding="utf-8"?>
<sst xmlns="http://schemas.openxmlformats.org/spreadsheetml/2006/main" count="78" uniqueCount="63">
  <si>
    <t xml:space="preserve">Depth </t>
  </si>
  <si>
    <t>age</t>
  </si>
  <si>
    <t>unit</t>
  </si>
  <si>
    <t>Sieve</t>
  </si>
  <si>
    <r>
      <rPr>
        <b/>
        <i/>
        <sz val="12"/>
        <color rgb="FF000000"/>
        <rFont val="Arial"/>
        <family val="2"/>
      </rPr>
      <t>Lycopodium</t>
    </r>
    <r>
      <rPr>
        <b/>
        <sz val="12"/>
        <color rgb="FF000000"/>
        <rFont val="Arial"/>
        <family val="2"/>
      </rPr>
      <t xml:space="preserve"> tablet size</t>
    </r>
  </si>
  <si>
    <t>Dry weight g</t>
  </si>
  <si>
    <r>
      <rPr>
        <b/>
        <i/>
        <sz val="12"/>
        <color rgb="FF000000"/>
        <rFont val="Arial"/>
        <family val="2"/>
      </rPr>
      <t>Lycopodium</t>
    </r>
    <r>
      <rPr>
        <b/>
        <sz val="12"/>
        <color rgb="FF000000"/>
        <rFont val="Arial"/>
        <family val="2"/>
      </rPr>
      <t xml:space="preserve"> per g </t>
    </r>
  </si>
  <si>
    <t>Lycopodium</t>
  </si>
  <si>
    <t>Impagidinium pallidum</t>
    <phoneticPr fontId="0" type="noConversion"/>
  </si>
  <si>
    <t>Impagidinium aculeatum</t>
  </si>
  <si>
    <t>Impagidinium velorum</t>
    <phoneticPr fontId="0" type="noConversion"/>
  </si>
  <si>
    <t>Impagidinium patulum</t>
  </si>
  <si>
    <r>
      <rPr>
        <b/>
        <sz val="12"/>
        <color rgb="FF000000"/>
        <rFont val="Arial"/>
        <family val="2"/>
      </rPr>
      <t xml:space="preserve">Other </t>
    </r>
    <r>
      <rPr>
        <b/>
        <i/>
        <sz val="12"/>
        <color rgb="FF000000"/>
        <rFont val="Arial"/>
        <family val="2"/>
      </rPr>
      <t>Impagidinium</t>
    </r>
  </si>
  <si>
    <t>Nematosphaeropsis labyrinthus</t>
  </si>
  <si>
    <t>Pyxidinopsis spp. (pars)</t>
  </si>
  <si>
    <t>Operculodinium centrocarpum</t>
  </si>
  <si>
    <t>Operculodinium janduchenei</t>
    <phoneticPr fontId="0" type="noConversion"/>
  </si>
  <si>
    <t>Spiniferites spp.</t>
  </si>
  <si>
    <t>Batiacasphaera</t>
  </si>
  <si>
    <t>Gelatia inflata</t>
  </si>
  <si>
    <t>Invertocysta tabulata</t>
  </si>
  <si>
    <t>Achomosphaera alcicornu</t>
  </si>
  <si>
    <t>Other Gonyaulax</t>
  </si>
  <si>
    <t>indet</t>
  </si>
  <si>
    <t>Reworked Eocene Dinocysts</t>
  </si>
  <si>
    <t>Acritarchs</t>
  </si>
  <si>
    <t>Pollen</t>
  </si>
  <si>
    <t>minerals</t>
  </si>
  <si>
    <t>wood</t>
  </si>
  <si>
    <t>diatoms</t>
  </si>
  <si>
    <t>Total palynomorphs</t>
  </si>
  <si>
    <t>Total Dinocysts detected</t>
  </si>
  <si>
    <t>Spinidinium, Vozzhennikovia</t>
  </si>
  <si>
    <t>Other P-cysts</t>
  </si>
  <si>
    <t>Spiniferites</t>
  </si>
  <si>
    <t>Impagidinium</t>
  </si>
  <si>
    <t>Operculodinium</t>
  </si>
  <si>
    <t>Nemaosphaeropsis labyrinthus</t>
  </si>
  <si>
    <t>Cerebrocysta, Corrudinium, Pyxidinopsis, Batiacasphaera</t>
  </si>
  <si>
    <t xml:space="preserve">Other G-cysts </t>
  </si>
  <si>
    <t>sum%</t>
  </si>
  <si>
    <t>dinocysts %</t>
  </si>
  <si>
    <t>terrestrial palynomorphs %</t>
  </si>
  <si>
    <t>acritarchs %</t>
  </si>
  <si>
    <t>15PC 100-105 cm</t>
  </si>
  <si>
    <t>Early Miocene</t>
  </si>
  <si>
    <t>EM</t>
  </si>
  <si>
    <t>10 µm</t>
  </si>
  <si>
    <t>yes+</t>
  </si>
  <si>
    <t>15PC 160-165 cm</t>
  </si>
  <si>
    <t>Late Oligocene</t>
  </si>
  <si>
    <t>LO</t>
  </si>
  <si>
    <t>yes++</t>
  </si>
  <si>
    <t>15PC 180-185 cm</t>
  </si>
  <si>
    <t>yes+++</t>
  </si>
  <si>
    <t>15PC 200-205 cm</t>
  </si>
  <si>
    <t>15PC 218-223 cm</t>
  </si>
  <si>
    <t>yes++++</t>
  </si>
  <si>
    <t>15PC 231-236 cm</t>
  </si>
  <si>
    <t>Selenopemphix antarctica</t>
  </si>
  <si>
    <t>Brigantedinium</t>
  </si>
  <si>
    <t>Selenopemphix, Lejeunecysta</t>
  </si>
  <si>
    <t>Enneadocysta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</si>
</sst>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"/>
  </numFmts>
  <fonts count="10" x14ac:knownFonts="1">
    <font>
      <sz val="12"/>
      <color theme="1"/>
      <name val="Calibri"/>
      <family val="2"/>
      <scheme val="minor"/>
    </font>
    <font>
      <sz val="12"/>
      <color indexed="9"/>
      <name val="Arial"/>
      <family val="2"/>
    </font>
    <font>
      <sz val="10"/>
      <name val="Verdana"/>
      <family val="2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i/>
      <sz val="12"/>
      <color rgb="FF000000"/>
      <name val="Arial"/>
      <family val="2"/>
    </font>
    <font>
      <b/>
      <sz val="12"/>
      <color rgb="FF00000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8064A2"/>
        <bgColor rgb="FF000000"/>
      </patternFill>
    </fill>
    <fill>
      <patternFill patternType="solid">
        <fgColor rgb="FF9BBB59"/>
        <bgColor rgb="FF000000"/>
      </patternFill>
    </fill>
    <fill>
      <patternFill patternType="solid">
        <fgColor theme="5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C0504D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30">
    <xf numFmtId="0" fontId="0" fillId="0" borderId="0" xfId="0"/>
    <xf numFmtId="2" fontId="1" fillId="7" borderId="1" xfId="0" applyNumberFormat="1" applyFont="1" applyFill="1" applyBorder="1" applyAlignment="1">
      <alignment textRotation="90"/>
    </xf>
    <xf numFmtId="2" fontId="1" fillId="5" borderId="1" xfId="0" applyNumberFormat="1" applyFont="1" applyFill="1" applyBorder="1" applyAlignment="1">
      <alignment textRotation="90"/>
    </xf>
    <xf numFmtId="0" fontId="4" fillId="0" borderId="0" xfId="0" applyFont="1"/>
    <xf numFmtId="165" fontId="4" fillId="0" borderId="0" xfId="0" applyNumberFormat="1" applyFont="1"/>
    <xf numFmtId="2" fontId="4" fillId="0" borderId="0" xfId="0" applyNumberFormat="1" applyFont="1"/>
    <xf numFmtId="2" fontId="5" fillId="0" borderId="6" xfId="0" applyNumberFormat="1" applyFont="1" applyBorder="1" applyAlignment="1">
      <alignment textRotation="90"/>
    </xf>
    <xf numFmtId="164" fontId="5" fillId="0" borderId="6" xfId="0" applyNumberFormat="1" applyFont="1" applyBorder="1" applyAlignment="1">
      <alignment horizontal="center" textRotation="90"/>
    </xf>
    <xf numFmtId="0" fontId="7" fillId="11" borderId="0" xfId="0" applyFont="1" applyFill="1" applyAlignment="1">
      <alignment textRotation="90"/>
    </xf>
    <xf numFmtId="0" fontId="7" fillId="2" borderId="0" xfId="0" applyFont="1" applyFill="1" applyAlignment="1">
      <alignment textRotation="90"/>
    </xf>
    <xf numFmtId="0" fontId="7" fillId="6" borderId="0" xfId="0" applyFont="1" applyFill="1" applyAlignment="1">
      <alignment textRotation="90"/>
    </xf>
    <xf numFmtId="0" fontId="7" fillId="8" borderId="0" xfId="0" applyFont="1" applyFill="1" applyAlignment="1">
      <alignment textRotation="90"/>
    </xf>
    <xf numFmtId="0" fontId="7" fillId="9" borderId="0" xfId="0" applyFont="1" applyFill="1" applyAlignment="1">
      <alignment textRotation="90"/>
    </xf>
    <xf numFmtId="0" fontId="7" fillId="10" borderId="0" xfId="0" applyFont="1" applyFill="1" applyAlignment="1">
      <alignment textRotation="90"/>
    </xf>
    <xf numFmtId="0" fontId="5" fillId="0" borderId="5" xfId="0" applyFont="1" applyBorder="1" applyAlignment="1">
      <alignment horizontal="right" textRotation="90"/>
    </xf>
    <xf numFmtId="0" fontId="6" fillId="0" borderId="2" xfId="0" applyFont="1" applyBorder="1" applyAlignment="1">
      <alignment horizontal="right" textRotation="90"/>
    </xf>
    <xf numFmtId="0" fontId="5" fillId="0" borderId="0" xfId="0" applyFont="1" applyAlignment="1">
      <alignment horizontal="right" textRotation="90"/>
    </xf>
    <xf numFmtId="0" fontId="5" fillId="0" borderId="3" xfId="0" applyFont="1" applyBorder="1" applyAlignment="1">
      <alignment horizontal="right" textRotation="90"/>
    </xf>
    <xf numFmtId="0" fontId="4" fillId="0" borderId="0" xfId="0" applyFont="1" applyAlignment="1">
      <alignment wrapText="1"/>
    </xf>
    <xf numFmtId="1" fontId="9" fillId="0" borderId="6" xfId="0" applyNumberFormat="1" applyFont="1" applyBorder="1" applyAlignment="1">
      <alignment horizontal="center" textRotation="90"/>
    </xf>
    <xf numFmtId="164" fontId="9" fillId="0" borderId="7" xfId="0" applyNumberFormat="1" applyFont="1" applyBorder="1" applyAlignment="1">
      <alignment horizontal="center" textRotation="90"/>
    </xf>
    <xf numFmtId="164" fontId="8" fillId="0" borderId="7" xfId="0" applyNumberFormat="1" applyFont="1" applyBorder="1" applyAlignment="1">
      <alignment horizontal="center" textRotation="90"/>
    </xf>
    <xf numFmtId="0" fontId="9" fillId="0" borderId="4" xfId="0" applyFont="1" applyBorder="1" applyAlignment="1">
      <alignment horizontal="right" textRotation="90"/>
    </xf>
    <xf numFmtId="0" fontId="9" fillId="0" borderId="2" xfId="0" applyFont="1" applyBorder="1" applyAlignment="1">
      <alignment horizontal="right" textRotation="90"/>
    </xf>
    <xf numFmtId="0" fontId="9" fillId="0" borderId="5" xfId="0" applyFont="1" applyBorder="1" applyAlignment="1">
      <alignment horizontal="right" textRotation="90"/>
    </xf>
    <xf numFmtId="0" fontId="6" fillId="0" borderId="5" xfId="0" applyFont="1" applyBorder="1" applyAlignment="1">
      <alignment horizontal="right" textRotation="90"/>
    </xf>
    <xf numFmtId="0" fontId="7" fillId="3" borderId="6" xfId="0" applyFont="1" applyFill="1" applyBorder="1" applyAlignment="1">
      <alignment textRotation="90"/>
    </xf>
    <xf numFmtId="0" fontId="7" fillId="4" borderId="6" xfId="0" applyFont="1" applyFill="1" applyBorder="1" applyAlignment="1">
      <alignment textRotation="90"/>
    </xf>
    <xf numFmtId="0" fontId="7" fillId="12" borderId="6" xfId="0" applyFont="1" applyFill="1" applyBorder="1" applyAlignment="1">
      <alignment textRotation="90"/>
    </xf>
    <xf numFmtId="0" fontId="2" fillId="13" borderId="6" xfId="0" applyFont="1" applyFill="1" applyBorder="1" applyAlignment="1">
      <alignment textRotation="90"/>
    </xf>
  </cellXfs>
  <cellStyles count="3">
    <cellStyle name="Normal" xfId="0" builtinId="0"/>
    <cellStyle name="Normal 2" xfId="1" xr:uid="{07219A04-7896-F64E-A41A-D6AA0EE59F7E}"/>
    <cellStyle name="Normal 3" xfId="2" xr:uid="{9A9F9B13-5859-034F-8719-4EBE0F47A40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6A213F-0423-8E46-B807-5A11E49FBF30}">
  <dimension ref="A1:AW10"/>
  <sheetViews>
    <sheetView tabSelected="1" topLeftCell="AB1" workbookViewId="0">
      <selection activeCell="AS1" sqref="AS1"/>
    </sheetView>
  </sheetViews>
  <sheetFormatPr baseColWidth="10" defaultColWidth="10.83203125" defaultRowHeight="16" x14ac:dyDescent="0.2"/>
  <cols>
    <col min="1" max="16384" width="10.83203125" style="3"/>
  </cols>
  <sheetData>
    <row r="1" spans="1:49" ht="329" x14ac:dyDescent="0.2">
      <c r="B1" s="3" t="s">
        <v>0</v>
      </c>
      <c r="C1" s="3" t="s">
        <v>1</v>
      </c>
      <c r="D1" s="3" t="s">
        <v>2</v>
      </c>
      <c r="E1" s="6" t="s">
        <v>3</v>
      </c>
      <c r="F1" s="19" t="s">
        <v>4</v>
      </c>
      <c r="G1" s="7" t="s">
        <v>5</v>
      </c>
      <c r="H1" s="20" t="s">
        <v>6</v>
      </c>
      <c r="I1" s="21" t="s">
        <v>7</v>
      </c>
      <c r="J1" s="15" t="s">
        <v>8</v>
      </c>
      <c r="K1" s="15" t="s">
        <v>9</v>
      </c>
      <c r="L1" s="15" t="s">
        <v>10</v>
      </c>
      <c r="M1" s="15" t="s">
        <v>11</v>
      </c>
      <c r="N1" s="22" t="s">
        <v>12</v>
      </c>
      <c r="O1" s="15" t="s">
        <v>13</v>
      </c>
      <c r="P1" s="23" t="s">
        <v>14</v>
      </c>
      <c r="Q1" s="15" t="s">
        <v>15</v>
      </c>
      <c r="R1" s="15" t="s">
        <v>16</v>
      </c>
      <c r="S1" s="24" t="s">
        <v>17</v>
      </c>
      <c r="T1" s="25" t="s">
        <v>18</v>
      </c>
      <c r="U1" s="15" t="s">
        <v>19</v>
      </c>
      <c r="V1" s="15" t="s">
        <v>20</v>
      </c>
      <c r="W1" s="15" t="s">
        <v>21</v>
      </c>
      <c r="X1" s="14" t="s">
        <v>22</v>
      </c>
      <c r="Y1" s="16" t="s">
        <v>23</v>
      </c>
      <c r="Z1" s="17" t="s">
        <v>24</v>
      </c>
      <c r="AA1" s="17" t="s">
        <v>25</v>
      </c>
      <c r="AB1" s="17" t="s">
        <v>26</v>
      </c>
      <c r="AC1" s="16" t="s">
        <v>27</v>
      </c>
      <c r="AD1" s="16" t="s">
        <v>28</v>
      </c>
      <c r="AE1" s="16" t="s">
        <v>29</v>
      </c>
      <c r="AF1" s="16" t="s">
        <v>30</v>
      </c>
      <c r="AG1" s="1" t="s">
        <v>31</v>
      </c>
      <c r="AH1" s="26" t="s">
        <v>61</v>
      </c>
      <c r="AI1" s="27" t="s">
        <v>60</v>
      </c>
      <c r="AJ1" s="28" t="s">
        <v>59</v>
      </c>
      <c r="AK1" s="8" t="s">
        <v>32</v>
      </c>
      <c r="AL1" s="2" t="s">
        <v>33</v>
      </c>
      <c r="AM1" s="9" t="s">
        <v>34</v>
      </c>
      <c r="AN1" s="10" t="s">
        <v>35</v>
      </c>
      <c r="AO1" s="11" t="s">
        <v>36</v>
      </c>
      <c r="AP1" s="12" t="s">
        <v>37</v>
      </c>
      <c r="AQ1" s="13" t="s">
        <v>38</v>
      </c>
      <c r="AR1" s="13" t="s">
        <v>39</v>
      </c>
      <c r="AS1" s="29" t="s">
        <v>62</v>
      </c>
      <c r="AT1" s="3" t="s">
        <v>40</v>
      </c>
      <c r="AU1" s="3" t="s">
        <v>41</v>
      </c>
      <c r="AV1" s="18" t="s">
        <v>42</v>
      </c>
      <c r="AW1" s="3" t="s">
        <v>43</v>
      </c>
    </row>
    <row r="2" spans="1:49" x14ac:dyDescent="0.2">
      <c r="A2" s="3" t="s">
        <v>44</v>
      </c>
      <c r="B2" s="3">
        <v>103</v>
      </c>
      <c r="C2" s="3" t="s">
        <v>45</v>
      </c>
      <c r="D2" s="3" t="s">
        <v>46</v>
      </c>
      <c r="E2" s="3" t="s">
        <v>47</v>
      </c>
      <c r="F2" s="3">
        <v>9666</v>
      </c>
      <c r="G2" s="3">
        <v>15.0656</v>
      </c>
      <c r="H2" s="4">
        <f>F2/G2</f>
        <v>641.59409515717925</v>
      </c>
      <c r="I2" s="3">
        <v>338</v>
      </c>
      <c r="J2" s="3">
        <v>37</v>
      </c>
      <c r="K2" s="3">
        <v>4</v>
      </c>
      <c r="L2" s="3">
        <v>39</v>
      </c>
      <c r="M2" s="3">
        <v>2</v>
      </c>
      <c r="N2" s="3">
        <v>5</v>
      </c>
      <c r="O2" s="3">
        <v>58</v>
      </c>
      <c r="P2" s="3">
        <v>4</v>
      </c>
      <c r="Q2" s="3">
        <v>28</v>
      </c>
      <c r="R2" s="3">
        <v>20</v>
      </c>
      <c r="S2" s="3">
        <v>5</v>
      </c>
      <c r="T2" s="3">
        <v>1</v>
      </c>
      <c r="V2" s="3">
        <v>5</v>
      </c>
      <c r="Y2" s="3">
        <v>10</v>
      </c>
      <c r="AA2" s="3">
        <v>33</v>
      </c>
      <c r="AB2" s="3">
        <v>15</v>
      </c>
      <c r="AC2" s="3" t="s">
        <v>48</v>
      </c>
      <c r="AD2" s="3" t="s">
        <v>48</v>
      </c>
      <c r="AF2" s="3">
        <f t="shared" ref="AF2:AF7" si="0">SUM(J2:X2,AB2,AA2)</f>
        <v>256</v>
      </c>
      <c r="AG2" s="3">
        <f t="shared" ref="AG2:AG7" si="1">SUM(J2:X2)</f>
        <v>208</v>
      </c>
      <c r="AM2" s="3">
        <f t="shared" ref="AM2:AM7" si="2">SUM(S2/AG2)*100</f>
        <v>2.4038461538461542</v>
      </c>
      <c r="AN2" s="5">
        <f t="shared" ref="AN2:AN7" si="3">SUM(J2:N2)/AG2*100</f>
        <v>41.82692307692308</v>
      </c>
      <c r="AO2" s="3">
        <f>SUM(Q2:R2)/AG2*100</f>
        <v>23.076923076923077</v>
      </c>
      <c r="AP2" s="3">
        <f t="shared" ref="AP2:AP7" si="4">(O2/AG2)*100</f>
        <v>27.884615384615387</v>
      </c>
      <c r="AQ2" s="3">
        <f>SUM(T2, P2)/AG2*100</f>
        <v>2.4038461538461542</v>
      </c>
      <c r="AR2" s="3">
        <f>SUM(W2,V2,U2,X2)/AG2*100</f>
        <v>2.4038461538461542</v>
      </c>
      <c r="AS2" s="3">
        <v>0</v>
      </c>
      <c r="AT2" s="3">
        <f t="shared" ref="AT2:AT7" si="5">SUM(AH2:AR2)</f>
        <v>100.00000000000001</v>
      </c>
      <c r="AU2" s="3">
        <f>AG2/AF2*100</f>
        <v>81.25</v>
      </c>
      <c r="AV2" s="3">
        <f>AB2/AF2*100</f>
        <v>5.859375</v>
      </c>
      <c r="AW2" s="3">
        <f>AA2/AF2*100</f>
        <v>12.890625</v>
      </c>
    </row>
    <row r="3" spans="1:49" x14ac:dyDescent="0.2">
      <c r="A3" s="3" t="s">
        <v>49</v>
      </c>
      <c r="B3" s="3">
        <v>163</v>
      </c>
      <c r="C3" s="3" t="s">
        <v>50</v>
      </c>
      <c r="D3" s="3" t="s">
        <v>51</v>
      </c>
      <c r="E3" s="3" t="s">
        <v>47</v>
      </c>
      <c r="F3" s="3">
        <v>9666</v>
      </c>
      <c r="G3" s="3">
        <v>15.1358</v>
      </c>
      <c r="H3" s="4">
        <f t="shared" ref="H3:H7" si="6">F3/G3</f>
        <v>638.61837497852775</v>
      </c>
      <c r="I3" s="3">
        <v>87</v>
      </c>
      <c r="J3" s="3">
        <v>1</v>
      </c>
      <c r="K3" s="3">
        <v>9</v>
      </c>
      <c r="N3" s="3">
        <v>4</v>
      </c>
      <c r="O3" s="3">
        <v>1</v>
      </c>
      <c r="Q3" s="3">
        <v>178</v>
      </c>
      <c r="S3" s="3">
        <v>1</v>
      </c>
      <c r="U3" s="3">
        <v>16</v>
      </c>
      <c r="Y3" s="3">
        <v>2</v>
      </c>
      <c r="AA3" s="3">
        <v>8</v>
      </c>
      <c r="AB3" s="3">
        <v>1</v>
      </c>
      <c r="AD3" s="3" t="s">
        <v>52</v>
      </c>
      <c r="AF3" s="3">
        <f t="shared" si="0"/>
        <v>219</v>
      </c>
      <c r="AG3" s="3">
        <f t="shared" si="1"/>
        <v>210</v>
      </c>
      <c r="AM3" s="3">
        <f t="shared" si="2"/>
        <v>0.47619047619047622</v>
      </c>
      <c r="AN3" s="5">
        <f t="shared" si="3"/>
        <v>6.666666666666667</v>
      </c>
      <c r="AO3" s="3">
        <f t="shared" ref="AO3:AO7" si="7">SUM(Q3:R3)/AG3*100</f>
        <v>84.761904761904759</v>
      </c>
      <c r="AP3" s="3">
        <f t="shared" si="4"/>
        <v>0.47619047619047622</v>
      </c>
      <c r="AQ3" s="3">
        <f t="shared" ref="AQ3:AQ7" si="8">SUM(T3, P3)/AG3*100</f>
        <v>0</v>
      </c>
      <c r="AR3" s="3">
        <f t="shared" ref="AR3:AR7" si="9">SUM(W3,V3,U3,X3)/AG3*100</f>
        <v>7.6190476190476195</v>
      </c>
      <c r="AS3" s="3">
        <v>0</v>
      </c>
      <c r="AT3" s="3">
        <f t="shared" si="5"/>
        <v>100</v>
      </c>
      <c r="AU3" s="3">
        <f t="shared" ref="AU3:AU7" si="10">AG3/AF3*100</f>
        <v>95.890410958904098</v>
      </c>
      <c r="AV3" s="3">
        <f t="shared" ref="AV3:AV7" si="11">AB3/AF3*100</f>
        <v>0.45662100456621002</v>
      </c>
      <c r="AW3" s="3">
        <f t="shared" ref="AW3:AW7" si="12">AA3/AF3*100</f>
        <v>3.6529680365296802</v>
      </c>
    </row>
    <row r="4" spans="1:49" x14ac:dyDescent="0.2">
      <c r="A4" s="3" t="s">
        <v>53</v>
      </c>
      <c r="B4" s="3">
        <v>183</v>
      </c>
      <c r="D4" s="3" t="s">
        <v>51</v>
      </c>
      <c r="E4" s="3" t="s">
        <v>47</v>
      </c>
      <c r="F4" s="3">
        <v>9666</v>
      </c>
      <c r="G4" s="3">
        <v>15.2882</v>
      </c>
      <c r="H4" s="4">
        <f t="shared" si="6"/>
        <v>632.25232532279801</v>
      </c>
      <c r="I4" s="3">
        <v>44</v>
      </c>
      <c r="J4" s="3">
        <v>5</v>
      </c>
      <c r="M4" s="3">
        <v>1</v>
      </c>
      <c r="P4" s="3">
        <v>2</v>
      </c>
      <c r="Q4" s="3">
        <v>198</v>
      </c>
      <c r="T4" s="3">
        <v>1</v>
      </c>
      <c r="U4" s="3">
        <v>8</v>
      </c>
      <c r="Y4" s="3">
        <v>3</v>
      </c>
      <c r="AA4" s="3">
        <v>3</v>
      </c>
      <c r="AB4" s="3">
        <v>3</v>
      </c>
      <c r="AD4" s="3" t="s">
        <v>52</v>
      </c>
      <c r="AE4" s="3" t="s">
        <v>54</v>
      </c>
      <c r="AF4" s="3">
        <f t="shared" si="0"/>
        <v>221</v>
      </c>
      <c r="AG4" s="3">
        <f t="shared" si="1"/>
        <v>215</v>
      </c>
      <c r="AM4" s="3">
        <f t="shared" si="2"/>
        <v>0</v>
      </c>
      <c r="AN4" s="5">
        <f t="shared" si="3"/>
        <v>2.7906976744186047</v>
      </c>
      <c r="AO4" s="3">
        <f t="shared" si="7"/>
        <v>92.093023255813961</v>
      </c>
      <c r="AP4" s="3">
        <f t="shared" si="4"/>
        <v>0</v>
      </c>
      <c r="AQ4" s="3">
        <f t="shared" si="8"/>
        <v>1.3953488372093024</v>
      </c>
      <c r="AR4" s="3">
        <f t="shared" si="9"/>
        <v>3.7209302325581395</v>
      </c>
      <c r="AS4" s="3">
        <v>0</v>
      </c>
      <c r="AT4" s="3">
        <f t="shared" si="5"/>
        <v>100.00000000000001</v>
      </c>
      <c r="AU4" s="3">
        <f t="shared" si="10"/>
        <v>97.285067873303163</v>
      </c>
      <c r="AV4" s="3">
        <f t="shared" si="11"/>
        <v>1.3574660633484164</v>
      </c>
      <c r="AW4" s="3">
        <f t="shared" si="12"/>
        <v>1.3574660633484164</v>
      </c>
    </row>
    <row r="5" spans="1:49" x14ac:dyDescent="0.2">
      <c r="A5" s="3" t="s">
        <v>55</v>
      </c>
      <c r="B5" s="3">
        <v>203</v>
      </c>
      <c r="D5" s="3" t="s">
        <v>51</v>
      </c>
      <c r="E5" s="3" t="s">
        <v>47</v>
      </c>
      <c r="F5" s="3">
        <v>9666</v>
      </c>
      <c r="G5" s="3">
        <v>15.130100000000001</v>
      </c>
      <c r="H5" s="4">
        <f t="shared" si="6"/>
        <v>638.85896325866975</v>
      </c>
      <c r="I5" s="3">
        <v>188</v>
      </c>
      <c r="J5" s="3">
        <v>13</v>
      </c>
      <c r="N5" s="3">
        <v>2</v>
      </c>
      <c r="O5" s="3">
        <v>11</v>
      </c>
      <c r="Q5" s="3">
        <v>155</v>
      </c>
      <c r="S5" s="3">
        <v>1</v>
      </c>
      <c r="T5" s="3">
        <v>1</v>
      </c>
      <c r="U5" s="3">
        <v>29</v>
      </c>
      <c r="Y5" s="3">
        <v>4</v>
      </c>
      <c r="AA5" s="3">
        <v>6</v>
      </c>
      <c r="AB5" s="3">
        <v>19</v>
      </c>
      <c r="AC5" s="3" t="s">
        <v>54</v>
      </c>
      <c r="AF5" s="3">
        <f t="shared" si="0"/>
        <v>237</v>
      </c>
      <c r="AG5" s="3">
        <f t="shared" si="1"/>
        <v>212</v>
      </c>
      <c r="AM5" s="3">
        <f t="shared" si="2"/>
        <v>0.47169811320754718</v>
      </c>
      <c r="AN5" s="5">
        <f t="shared" si="3"/>
        <v>7.0754716981132075</v>
      </c>
      <c r="AO5" s="3">
        <f t="shared" si="7"/>
        <v>73.113207547169807</v>
      </c>
      <c r="AP5" s="3">
        <f t="shared" si="4"/>
        <v>5.1886792452830193</v>
      </c>
      <c r="AQ5" s="3">
        <f t="shared" si="8"/>
        <v>0.47169811320754718</v>
      </c>
      <c r="AR5" s="3">
        <f t="shared" si="9"/>
        <v>13.679245283018867</v>
      </c>
      <c r="AS5" s="3">
        <v>0</v>
      </c>
      <c r="AT5" s="3">
        <f t="shared" si="5"/>
        <v>100.00000000000001</v>
      </c>
      <c r="AU5" s="3">
        <f t="shared" si="10"/>
        <v>89.451476793248943</v>
      </c>
      <c r="AV5" s="3">
        <f t="shared" si="11"/>
        <v>8.0168776371308024</v>
      </c>
      <c r="AW5" s="3">
        <f t="shared" si="12"/>
        <v>2.5316455696202533</v>
      </c>
    </row>
    <row r="6" spans="1:49" x14ac:dyDescent="0.2">
      <c r="A6" s="3" t="s">
        <v>56</v>
      </c>
      <c r="B6" s="3">
        <v>221</v>
      </c>
      <c r="D6" s="3" t="s">
        <v>51</v>
      </c>
      <c r="E6" s="3" t="s">
        <v>47</v>
      </c>
      <c r="F6" s="3">
        <v>9666</v>
      </c>
      <c r="G6" s="3">
        <v>15.9939</v>
      </c>
      <c r="H6" s="4">
        <f t="shared" si="6"/>
        <v>604.35541050025324</v>
      </c>
      <c r="I6" s="3">
        <v>74</v>
      </c>
      <c r="J6" s="3">
        <v>3</v>
      </c>
      <c r="M6" s="3">
        <v>1</v>
      </c>
      <c r="O6" s="3">
        <v>2</v>
      </c>
      <c r="Q6" s="3">
        <v>185</v>
      </c>
      <c r="U6" s="3">
        <v>10</v>
      </c>
      <c r="Y6" s="3">
        <v>5</v>
      </c>
      <c r="AA6" s="3">
        <v>9</v>
      </c>
      <c r="AB6" s="3">
        <v>19</v>
      </c>
      <c r="AC6" s="3" t="s">
        <v>57</v>
      </c>
      <c r="AE6" s="3" t="s">
        <v>52</v>
      </c>
      <c r="AF6" s="3">
        <f t="shared" si="0"/>
        <v>229</v>
      </c>
      <c r="AG6" s="3">
        <f t="shared" si="1"/>
        <v>201</v>
      </c>
      <c r="AM6" s="3">
        <f t="shared" si="2"/>
        <v>0</v>
      </c>
      <c r="AN6" s="5">
        <f t="shared" si="3"/>
        <v>1.9900497512437811</v>
      </c>
      <c r="AO6" s="3">
        <f t="shared" si="7"/>
        <v>92.039800995024876</v>
      </c>
      <c r="AP6" s="3">
        <f t="shared" si="4"/>
        <v>0.99502487562189057</v>
      </c>
      <c r="AQ6" s="3">
        <f t="shared" si="8"/>
        <v>0</v>
      </c>
      <c r="AR6" s="3">
        <f t="shared" si="9"/>
        <v>4.9751243781094532</v>
      </c>
      <c r="AS6" s="3">
        <v>0</v>
      </c>
      <c r="AT6" s="3">
        <f t="shared" si="5"/>
        <v>100.00000000000001</v>
      </c>
      <c r="AU6" s="3">
        <f t="shared" si="10"/>
        <v>87.772925764192138</v>
      </c>
      <c r="AV6" s="3">
        <f t="shared" si="11"/>
        <v>8.2969432314410483</v>
      </c>
      <c r="AW6" s="3">
        <f t="shared" si="12"/>
        <v>3.9301310043668125</v>
      </c>
    </row>
    <row r="7" spans="1:49" x14ac:dyDescent="0.2">
      <c r="A7" s="3" t="s">
        <v>58</v>
      </c>
      <c r="B7" s="3">
        <v>234</v>
      </c>
      <c r="C7" s="3" t="s">
        <v>50</v>
      </c>
      <c r="D7" s="3" t="s">
        <v>51</v>
      </c>
      <c r="E7" s="3" t="s">
        <v>47</v>
      </c>
      <c r="F7" s="3">
        <v>9666</v>
      </c>
      <c r="G7" s="3">
        <v>15.039899999999999</v>
      </c>
      <c r="H7" s="4">
        <f t="shared" si="6"/>
        <v>642.69044342050154</v>
      </c>
      <c r="I7" s="3">
        <v>148</v>
      </c>
      <c r="J7" s="3">
        <v>27</v>
      </c>
      <c r="O7" s="3">
        <v>1</v>
      </c>
      <c r="Q7" s="3">
        <v>176</v>
      </c>
      <c r="T7" s="3">
        <v>11</v>
      </c>
      <c r="U7" s="3">
        <v>14</v>
      </c>
      <c r="Y7" s="3">
        <v>7</v>
      </c>
      <c r="AA7" s="3">
        <v>27</v>
      </c>
      <c r="AB7" s="3">
        <v>25</v>
      </c>
      <c r="AC7" s="3" t="s">
        <v>52</v>
      </c>
      <c r="AF7" s="3">
        <f t="shared" si="0"/>
        <v>281</v>
      </c>
      <c r="AG7" s="3">
        <f t="shared" si="1"/>
        <v>229</v>
      </c>
      <c r="AM7" s="3">
        <f t="shared" si="2"/>
        <v>0</v>
      </c>
      <c r="AN7" s="5">
        <f t="shared" si="3"/>
        <v>11.790393013100436</v>
      </c>
      <c r="AO7" s="3">
        <f t="shared" si="7"/>
        <v>76.855895196506552</v>
      </c>
      <c r="AP7" s="3">
        <f t="shared" si="4"/>
        <v>0.43668122270742354</v>
      </c>
      <c r="AQ7" s="3">
        <f t="shared" si="8"/>
        <v>4.8034934497816595</v>
      </c>
      <c r="AR7" s="3">
        <f t="shared" si="9"/>
        <v>6.1135371179039302</v>
      </c>
      <c r="AS7" s="3">
        <v>0</v>
      </c>
      <c r="AT7" s="3">
        <f t="shared" si="5"/>
        <v>100</v>
      </c>
      <c r="AU7" s="3">
        <f t="shared" si="10"/>
        <v>81.494661921708186</v>
      </c>
      <c r="AV7" s="3">
        <f t="shared" si="11"/>
        <v>8.8967971530249113</v>
      </c>
      <c r="AW7" s="3">
        <f t="shared" si="12"/>
        <v>9.6085409252669027</v>
      </c>
    </row>
    <row r="8" spans="1:49" x14ac:dyDescent="0.2">
      <c r="AK8" s="5"/>
    </row>
    <row r="9" spans="1:49" x14ac:dyDescent="0.2">
      <c r="AK9" s="5"/>
    </row>
    <row r="10" spans="1:49" x14ac:dyDescent="0.2">
      <c r="AK10" s="5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74333852847DA43A5F5144988A26190" ma:contentTypeVersion="12" ma:contentTypeDescription="Create a new document." ma:contentTypeScope="" ma:versionID="2b7c04a103e78ec4670ab8ec00855020">
  <xsd:schema xmlns:xsd="http://www.w3.org/2001/XMLSchema" xmlns:xs="http://www.w3.org/2001/XMLSchema" xmlns:p="http://schemas.microsoft.com/office/2006/metadata/properties" xmlns:ns2="a2183c67-a5f1-4696-a9e7-47ec955d8735" xmlns:ns3="3028d67a-e18c-4271-abeb-0f9f7aa46ab0" targetNamespace="http://schemas.microsoft.com/office/2006/metadata/properties" ma:root="true" ma:fieldsID="b8b0293fb1dd5ac81e065eef8e58b29e" ns2:_="" ns3:_="">
    <xsd:import namespace="a2183c67-a5f1-4696-a9e7-47ec955d8735"/>
    <xsd:import namespace="3028d67a-e18c-4271-abeb-0f9f7aa46ab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183c67-a5f1-4696-a9e7-47ec955d873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28d67a-e18c-4271-abeb-0f9f7aa46ab0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121C1EA-2EDE-4200-8E81-0B238A447F3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92425E0-38B5-44CD-A24B-E5A1EE2D74CB}">
  <ds:schemaRefs>
    <ds:schemaRef ds:uri="http://schemas.microsoft.com/office/2006/metadata/properties"/>
    <ds:schemaRef ds:uri="http://purl.org/dc/terms/"/>
    <ds:schemaRef ds:uri="http://purl.org/dc/dcmitype/"/>
    <ds:schemaRef ds:uri="a2183c67-a5f1-4696-a9e7-47ec955d8735"/>
    <ds:schemaRef ds:uri="3028d67a-e18c-4271-abeb-0f9f7aa46ab0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9DE0790D-2C04-4DE2-BE25-6591C376BAB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2183c67-a5f1-4696-a9e7-47ec955d8735"/>
    <ds:schemaRef ds:uri="3028d67a-e18c-4271-abeb-0f9f7aa46ab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DY087-15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Frida S Hoem</dc:creator>
  <cp:keywords/>
  <dc:description/>
  <cp:lastModifiedBy>Frida Snilstveit Hoem</cp:lastModifiedBy>
  <cp:revision/>
  <dcterms:created xsi:type="dcterms:W3CDTF">2021-12-28T12:00:22Z</dcterms:created>
  <dcterms:modified xsi:type="dcterms:W3CDTF">2024-04-25T10:11:34Z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0x010100A74333852847DA43A5F5144988A26190</vt:lpwstr>
  </property>
</Properties>
</file>